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a\Desktop\23.09.2015\"/>
    </mc:Choice>
  </mc:AlternateContent>
  <bookViews>
    <workbookView xWindow="0" yWindow="0" windowWidth="28800" windowHeight="12660"/>
  </bookViews>
  <sheets>
    <sheet name="4.1.3 spolocne zariadenia" sheetId="1" r:id="rId1"/>
    <sheet name="Nezamestanosť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1" i="2"/>
  <c r="B33" i="1" l="1"/>
  <c r="B32" i="1"/>
  <c r="B31" i="1"/>
  <c r="B29" i="1"/>
  <c r="P25" i="1" l="1"/>
  <c r="I25" i="1" s="1"/>
  <c r="P24" i="1"/>
  <c r="I24" i="1" s="1"/>
  <c r="I20" i="1"/>
  <c r="P18" i="1" l="1"/>
  <c r="I17" i="1" s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11" i="2"/>
  <c r="G40" i="2" l="1"/>
  <c r="H40" i="2" s="1"/>
  <c r="F40" i="2"/>
  <c r="G39" i="2"/>
  <c r="H39" i="2" s="1"/>
  <c r="F39" i="2"/>
  <c r="G38" i="2"/>
  <c r="H38" i="2" s="1"/>
  <c r="F38" i="2"/>
  <c r="G37" i="2"/>
  <c r="H37" i="2" s="1"/>
  <c r="F37" i="2"/>
  <c r="G36" i="2"/>
  <c r="H36" i="2" s="1"/>
  <c r="F36" i="2"/>
  <c r="G35" i="2"/>
  <c r="H35" i="2" s="1"/>
  <c r="F35" i="2"/>
  <c r="G34" i="2"/>
  <c r="H34" i="2" s="1"/>
  <c r="F34" i="2"/>
  <c r="G33" i="2"/>
  <c r="H33" i="2" s="1"/>
  <c r="F33" i="2"/>
  <c r="G32" i="2"/>
  <c r="H32" i="2" s="1"/>
  <c r="F32" i="2"/>
  <c r="G31" i="2"/>
  <c r="H31" i="2" s="1"/>
  <c r="F31" i="2"/>
  <c r="G30" i="2"/>
  <c r="H30" i="2" s="1"/>
  <c r="F30" i="2"/>
  <c r="G29" i="2"/>
  <c r="H29" i="2" s="1"/>
  <c r="F29" i="2"/>
  <c r="G28" i="2"/>
  <c r="H28" i="2" s="1"/>
  <c r="F28" i="2"/>
  <c r="G27" i="2"/>
  <c r="H27" i="2" s="1"/>
  <c r="F27" i="2"/>
  <c r="G26" i="2"/>
  <c r="H26" i="2" s="1"/>
  <c r="F26" i="2"/>
  <c r="G25" i="2"/>
  <c r="H25" i="2" s="1"/>
  <c r="F25" i="2"/>
  <c r="G24" i="2"/>
  <c r="H24" i="2" s="1"/>
  <c r="F24" i="2"/>
  <c r="G23" i="2"/>
  <c r="H23" i="2" s="1"/>
  <c r="F23" i="2"/>
  <c r="G22" i="2"/>
  <c r="H22" i="2" s="1"/>
  <c r="F22" i="2"/>
  <c r="G21" i="2"/>
  <c r="H21" i="2" s="1"/>
  <c r="F21" i="2"/>
  <c r="G20" i="2"/>
  <c r="H20" i="2" s="1"/>
  <c r="F20" i="2"/>
  <c r="G19" i="2"/>
  <c r="H19" i="2" s="1"/>
  <c r="F19" i="2"/>
  <c r="G18" i="2"/>
  <c r="H18" i="2" s="1"/>
  <c r="F18" i="2"/>
  <c r="G17" i="2"/>
  <c r="H17" i="2" s="1"/>
  <c r="F17" i="2"/>
  <c r="G16" i="2"/>
  <c r="H16" i="2" s="1"/>
  <c r="F16" i="2"/>
  <c r="G15" i="2"/>
  <c r="H15" i="2" s="1"/>
  <c r="F15" i="2"/>
  <c r="G14" i="2"/>
  <c r="H14" i="2" s="1"/>
  <c r="F14" i="2"/>
  <c r="G13" i="2"/>
  <c r="H13" i="2" s="1"/>
  <c r="F13" i="2"/>
  <c r="G12" i="2"/>
  <c r="H12" i="2" s="1"/>
  <c r="F12" i="2"/>
  <c r="I11" i="2"/>
  <c r="G11" i="2"/>
  <c r="H11" i="2" s="1"/>
  <c r="F11" i="2"/>
  <c r="F43" i="2" l="1"/>
  <c r="E43" i="2"/>
  <c r="F44" i="2" l="1"/>
  <c r="E44" i="2" s="1"/>
  <c r="H15" i="1" s="1"/>
  <c r="I14" i="1" l="1"/>
  <c r="I26" i="1" s="1"/>
  <c r="B30" i="1"/>
</calcChain>
</file>

<file path=xl/sharedStrings.xml><?xml version="1.0" encoding="utf-8"?>
<sst xmlns="http://schemas.openxmlformats.org/spreadsheetml/2006/main" count="131" uniqueCount="122">
  <si>
    <t>Tabuľka č. 5</t>
  </si>
  <si>
    <t>BODOVACIE KRITÉRIÁ</t>
  </si>
  <si>
    <t>Žiadateľ</t>
  </si>
  <si>
    <t>IČO</t>
  </si>
  <si>
    <t>Výška OV</t>
  </si>
  <si>
    <t>P.č.</t>
  </si>
  <si>
    <t>Kritérium</t>
  </si>
  <si>
    <t>Body</t>
  </si>
  <si>
    <t>Poznámka</t>
  </si>
  <si>
    <t>počet bodov</t>
  </si>
  <si>
    <t>Projekt sa realizuje v okrese s priemernou mierou evidovanej nezamestnanosti v roku predchádzajúcom roku vyhlásenia výzvy:</t>
  </si>
  <si>
    <t>– do 15 % vrátane</t>
  </si>
  <si>
    <t>– nad 15%</t>
  </si>
  <si>
    <t>V prípade, ak sa projekt realizuje vo viacerých okresoch, body sa pridelia na základe nezamestnanosti vypočítanej aritmetickým priemerom z údajov nezamestnanosti všetkých okresov, kde sa projekt realizuje.</t>
  </si>
  <si>
    <t>V katastrálnom území žiadateľa bol projekt pozemkových úprav ukončený a financovaný:</t>
  </si>
  <si>
    <t>a)  v rámci PRV 2007-2013</t>
  </si>
  <si>
    <t>b) v rámci PRV SR 2014 - 2020</t>
  </si>
  <si>
    <t>Maximálne 15 bodov.</t>
  </si>
  <si>
    <t>Deklarované oprávnené výdavky žiadateľom  v súvislosti s projektom sú:</t>
  </si>
  <si>
    <t>a) max. vo výške 800 tis. EUR vrátane</t>
  </si>
  <si>
    <t>b) max. vo výške 1000 tis. EUR vrátane</t>
  </si>
  <si>
    <t>c) viac ako 1000 tis. EUR</t>
  </si>
  <si>
    <t>Súčasťou projektu sú aj prvky zelenej infraštruktúry</t>
  </si>
  <si>
    <t>Obec  nemá schválený žiadny projekt  v rámci daného podopatrenia  PRV SR 2014-2020 alebo v rámci vyhlásenej výzvy nepodala obec viac žiadostí o NFP v rámci tohto podopatrenia .</t>
  </si>
  <si>
    <t>Evidovaná miera nezamestnanosti v %</t>
  </si>
  <si>
    <t>Súčet bodov</t>
  </si>
  <si>
    <t>x</t>
  </si>
  <si>
    <t>Tabuľka č. 4</t>
  </si>
  <si>
    <t>NEZAMESTANOSŤ</t>
  </si>
  <si>
    <t>Projekt sa realizuje v okrese/okresoch:</t>
  </si>
  <si>
    <t>skryt</t>
  </si>
  <si>
    <t>Kraj - okres</t>
  </si>
  <si>
    <t>Okres</t>
  </si>
  <si>
    <t>Nezamestanosť</t>
  </si>
  <si>
    <t>kontrola</t>
  </si>
  <si>
    <t>kontrola1</t>
  </si>
  <si>
    <t>PRIEMER NEZAMESTNANOSŤ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</si>
  <si>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</si>
  <si>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</si>
  <si>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</si>
  <si>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</si>
  <si>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</si>
  <si>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</si>
  <si>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</si>
  <si>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</si>
  <si>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</si>
  <si>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</si>
  <si>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</si>
  <si>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</si>
  <si>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</si>
  <si>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</si>
  <si>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</si>
  <si>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</si>
  <si>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</si>
  <si>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</si>
  <si>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</si>
  <si>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</si>
  <si>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</si>
  <si>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</si>
  <si>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</si>
  <si>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</si>
  <si>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</si>
  <si>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</si>
  <si>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</si>
  <si>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</si>
  <si>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</si>
  <si>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</si>
  <si>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</si>
  <si>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</si>
  <si>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</si>
  <si>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</si>
  <si>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</si>
  <si>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</si>
  <si>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</si>
  <si>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</si>
  <si>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</si>
  <si>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</si>
  <si>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</si>
  <si>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</si>
  <si>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</si>
  <si>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</si>
  <si>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</si>
  <si>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</si>
  <si>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</si>
  <si>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</si>
  <si>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</si>
  <si>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</si>
  <si>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</si>
  <si>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</si>
  <si>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</si>
  <si>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</si>
  <si>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</si>
  <si>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</si>
  <si>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</si>
  <si>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</si>
  <si>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</si>
  <si>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</si>
  <si>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</si>
  <si>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</si>
  <si>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</si>
  <si>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</si>
  <si>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1.</t>
  </si>
  <si>
    <t>2.</t>
  </si>
  <si>
    <t>3.</t>
  </si>
  <si>
    <t>4.</t>
  </si>
  <si>
    <t>5.</t>
  </si>
  <si>
    <t>Kontrola vyplnenia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</si>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</sst>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Arial"/>
      <family val="2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1" applyFont="1"/>
    <xf numFmtId="0" fontId="8" fillId="0" borderId="0" xfId="1"/>
    <xf numFmtId="0" fontId="4" fillId="0" borderId="0" xfId="1" applyFont="1"/>
    <xf numFmtId="0" fontId="9" fillId="0" borderId="1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8" fillId="5" borderId="0" xfId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Border="1"/>
    <xf numFmtId="0" fontId="8" fillId="5" borderId="0" xfId="1" applyFill="1"/>
    <xf numFmtId="4" fontId="10" fillId="5" borderId="0" xfId="1" applyNumberFormat="1" applyFont="1" applyFill="1"/>
    <xf numFmtId="0" fontId="10" fillId="5" borderId="0" xfId="1" applyFont="1" applyFill="1"/>
    <xf numFmtId="2" fontId="9" fillId="0" borderId="0" xfId="1" applyNumberFormat="1" applyFont="1" applyAlignment="1">
      <alignment vertical="center"/>
    </xf>
    <xf numFmtId="0" fontId="10" fillId="0" borderId="0" xfId="1" applyFont="1"/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1" applyFont="1" applyBorder="1" applyProtection="1">
      <protection locked="0"/>
    </xf>
    <xf numFmtId="0" fontId="0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" xfId="1" applyNumberFormat="1" applyFont="1" applyBorder="1" applyAlignment="1" applyProtection="1">
      <alignment horizontal="left" vertical="center"/>
      <protection hidden="1"/>
    </xf>
  </cellXfs>
  <cellStyles count="2">
    <cellStyle name="Normálne" xfId="0" builtinId="0"/>
    <cellStyle name="Normálne 2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O$1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O$24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O$25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17</xdr:row>
          <xdr:rowOff>47625</xdr:rowOff>
        </xdr:from>
        <xdr:to>
          <xdr:col>7</xdr:col>
          <xdr:colOff>1104900</xdr:colOff>
          <xdr:row>17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18</xdr:row>
          <xdr:rowOff>28575</xdr:rowOff>
        </xdr:from>
        <xdr:to>
          <xdr:col>7</xdr:col>
          <xdr:colOff>1104900</xdr:colOff>
          <xdr:row>18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23</xdr:row>
          <xdr:rowOff>85725</xdr:rowOff>
        </xdr:from>
        <xdr:to>
          <xdr:col>7</xdr:col>
          <xdr:colOff>1019175</xdr:colOff>
          <xdr:row>23</xdr:row>
          <xdr:rowOff>304800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23</xdr:row>
          <xdr:rowOff>400050</xdr:rowOff>
        </xdr:from>
        <xdr:to>
          <xdr:col>7</xdr:col>
          <xdr:colOff>971550</xdr:colOff>
          <xdr:row>23</xdr:row>
          <xdr:rowOff>619125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24</xdr:row>
          <xdr:rowOff>85725</xdr:rowOff>
        </xdr:from>
        <xdr:to>
          <xdr:col>7</xdr:col>
          <xdr:colOff>914400</xdr:colOff>
          <xdr:row>24</xdr:row>
          <xdr:rowOff>304800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24</xdr:row>
          <xdr:rowOff>352425</xdr:rowOff>
        </xdr:from>
        <xdr:to>
          <xdr:col>7</xdr:col>
          <xdr:colOff>895350</xdr:colOff>
          <xdr:row>24</xdr:row>
          <xdr:rowOff>571500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workbookViewId="0">
      <selection activeCell="C7" sqref="C7:I7"/>
    </sheetView>
  </sheetViews>
  <sheetFormatPr defaultRowHeight="12.75" x14ac:dyDescent="0.2"/>
  <cols>
    <col min="1" max="1" width="4" style="1" bestFit="1" customWidth="1"/>
    <col min="2" max="2" width="19.5703125" style="1" customWidth="1"/>
    <col min="3" max="3" width="17.28515625" style="1" customWidth="1"/>
    <col min="4" max="5" width="9.140625" style="1"/>
    <col min="6" max="6" width="5" style="1" bestFit="1" customWidth="1"/>
    <col min="7" max="7" width="46.28515625" style="1" customWidth="1"/>
    <col min="8" max="8" width="17.7109375" style="1" customWidth="1"/>
    <col min="9" max="9" width="12.140625" style="1" bestFit="1" customWidth="1"/>
    <col min="10" max="10" width="0" style="1" hidden="1" customWidth="1"/>
    <col min="11" max="11" width="23.7109375" style="1" hidden="1" customWidth="1"/>
    <col min="12" max="12" width="6" style="1" hidden="1" customWidth="1"/>
    <col min="13" max="17" width="9.140625" style="1" hidden="1" customWidth="1"/>
    <col min="18" max="16384" width="9.140625" style="1"/>
  </cols>
  <sheetData>
    <row r="1" spans="1:16" x14ac:dyDescent="0.2">
      <c r="B1" s="2" t="s">
        <v>0</v>
      </c>
      <c r="K1" s="42" t="s">
        <v>37</v>
      </c>
      <c r="L1" s="43">
        <v>4.99</v>
      </c>
      <c r="M1" s="7"/>
      <c r="N1" s="7"/>
      <c r="O1" s="7"/>
      <c r="P1" s="7"/>
    </row>
    <row r="2" spans="1:16" x14ac:dyDescent="0.2">
      <c r="B2" s="3" t="s">
        <v>1</v>
      </c>
      <c r="K2" s="42" t="s">
        <v>38</v>
      </c>
      <c r="L2" s="43">
        <v>6.67</v>
      </c>
      <c r="M2" s="7"/>
      <c r="N2" s="7"/>
      <c r="O2" s="7"/>
      <c r="P2" s="7"/>
    </row>
    <row r="3" spans="1:16" x14ac:dyDescent="0.2">
      <c r="B3" s="3"/>
      <c r="K3" s="42" t="s">
        <v>39</v>
      </c>
      <c r="L3" s="43">
        <v>5.87</v>
      </c>
      <c r="M3" s="7"/>
      <c r="N3" s="7"/>
      <c r="O3" s="7"/>
      <c r="P3" s="7"/>
    </row>
    <row r="4" spans="1:16" hidden="1" x14ac:dyDescent="0.2">
      <c r="B4" s="3"/>
      <c r="K4" s="42" t="s">
        <v>40</v>
      </c>
      <c r="L4" s="43">
        <v>5.49</v>
      </c>
      <c r="M4" s="7"/>
      <c r="N4" s="7"/>
      <c r="O4" s="7"/>
      <c r="P4" s="7"/>
    </row>
    <row r="5" spans="1:16" x14ac:dyDescent="0.2">
      <c r="K5" s="42" t="s">
        <v>41</v>
      </c>
      <c r="L5" s="43">
        <v>5.3</v>
      </c>
      <c r="M5" s="7"/>
      <c r="N5" s="7"/>
      <c r="O5" s="7"/>
      <c r="P5" s="7"/>
    </row>
    <row r="6" spans="1:16" x14ac:dyDescent="0.2">
      <c r="B6" s="4" t="s">
        <v>2</v>
      </c>
      <c r="C6" s="95"/>
      <c r="D6" s="95"/>
      <c r="E6" s="95"/>
      <c r="F6" s="95"/>
      <c r="G6" s="95"/>
      <c r="H6" s="95"/>
      <c r="I6" s="95"/>
      <c r="K6" s="42" t="s">
        <v>42</v>
      </c>
      <c r="L6" s="43">
        <v>7.43</v>
      </c>
      <c r="M6" s="7"/>
      <c r="N6" s="7"/>
      <c r="O6" s="7"/>
      <c r="P6" s="7"/>
    </row>
    <row r="7" spans="1:16" x14ac:dyDescent="0.2">
      <c r="B7" s="4" t="s">
        <v>3</v>
      </c>
      <c r="C7" s="95"/>
      <c r="D7" s="95"/>
      <c r="E7" s="95"/>
      <c r="F7" s="95"/>
      <c r="G7" s="95"/>
      <c r="H7" s="95"/>
      <c r="I7" s="95"/>
      <c r="K7" s="42" t="s">
        <v>43</v>
      </c>
      <c r="L7" s="43">
        <v>7.41</v>
      </c>
      <c r="M7" s="7"/>
      <c r="N7" s="7"/>
      <c r="O7" s="7"/>
      <c r="P7" s="7"/>
    </row>
    <row r="8" spans="1:16" x14ac:dyDescent="0.2">
      <c r="B8" s="4" t="s">
        <v>4</v>
      </c>
      <c r="C8" s="5"/>
      <c r="D8" s="6"/>
      <c r="E8" s="6"/>
      <c r="F8" s="6"/>
      <c r="G8" s="6"/>
      <c r="H8" s="6"/>
      <c r="I8" s="6"/>
      <c r="K8" s="42" t="s">
        <v>44</v>
      </c>
      <c r="L8" s="43">
        <v>6.22</v>
      </c>
      <c r="M8" s="7"/>
      <c r="N8" s="7"/>
      <c r="O8" s="7"/>
      <c r="P8" s="7"/>
    </row>
    <row r="9" spans="1:16" x14ac:dyDescent="0.2">
      <c r="B9" s="48"/>
      <c r="C9" s="6"/>
      <c r="D9" s="6"/>
      <c r="E9" s="6"/>
      <c r="F9" s="6"/>
      <c r="G9" s="6"/>
      <c r="H9" s="6"/>
      <c r="I9" s="6"/>
      <c r="K9" s="42" t="s">
        <v>45</v>
      </c>
      <c r="L9" s="43">
        <v>10.34</v>
      </c>
      <c r="M9" s="7"/>
      <c r="N9" s="7"/>
      <c r="O9" s="7"/>
      <c r="P9" s="7"/>
    </row>
    <row r="10" spans="1:16" hidden="1" x14ac:dyDescent="0.2">
      <c r="B10" s="49"/>
      <c r="C10" s="50"/>
      <c r="D10" s="7"/>
      <c r="E10" s="7"/>
      <c r="F10" s="7"/>
      <c r="G10" s="7"/>
      <c r="H10" s="7"/>
      <c r="I10" s="7"/>
      <c r="K10" s="42" t="s">
        <v>46</v>
      </c>
      <c r="L10" s="43">
        <v>5.43</v>
      </c>
      <c r="M10" s="7"/>
      <c r="N10" s="7"/>
      <c r="O10" s="7"/>
      <c r="P10" s="7"/>
    </row>
    <row r="11" spans="1:16" x14ac:dyDescent="0.2">
      <c r="B11" s="49"/>
      <c r="C11" s="50"/>
      <c r="D11" s="7"/>
      <c r="E11" s="7"/>
      <c r="F11" s="7"/>
      <c r="G11" s="7"/>
      <c r="H11" s="7"/>
      <c r="I11" s="7"/>
      <c r="K11" s="42" t="s">
        <v>47</v>
      </c>
      <c r="L11" s="43">
        <v>7.87</v>
      </c>
      <c r="M11" s="7"/>
      <c r="N11" s="7"/>
      <c r="O11" s="7"/>
      <c r="P11" s="7"/>
    </row>
    <row r="12" spans="1:16" x14ac:dyDescent="0.2">
      <c r="K12" s="42" t="s">
        <v>48</v>
      </c>
      <c r="L12" s="43">
        <v>7.51</v>
      </c>
      <c r="M12" s="7"/>
      <c r="N12" s="7"/>
      <c r="O12" s="7"/>
      <c r="P12" s="7"/>
    </row>
    <row r="13" spans="1:16" x14ac:dyDescent="0.2">
      <c r="A13" s="8" t="s">
        <v>5</v>
      </c>
      <c r="B13" s="96" t="s">
        <v>6</v>
      </c>
      <c r="C13" s="97"/>
      <c r="D13" s="97"/>
      <c r="E13" s="98"/>
      <c r="F13" s="8" t="s">
        <v>7</v>
      </c>
      <c r="G13" s="9" t="s">
        <v>8</v>
      </c>
      <c r="H13" s="8"/>
      <c r="I13" s="8" t="s">
        <v>9</v>
      </c>
      <c r="K13" s="42" t="s">
        <v>49</v>
      </c>
      <c r="L13" s="43">
        <v>11.25</v>
      </c>
      <c r="M13" s="7"/>
      <c r="N13" s="7"/>
      <c r="O13" s="7"/>
      <c r="P13" s="7"/>
    </row>
    <row r="14" spans="1:16" ht="31.5" customHeight="1" x14ac:dyDescent="0.2">
      <c r="A14" s="99" t="s">
        <v>101</v>
      </c>
      <c r="B14" s="64" t="s">
        <v>10</v>
      </c>
      <c r="C14" s="65"/>
      <c r="D14" s="65"/>
      <c r="E14" s="66"/>
      <c r="F14" s="10"/>
      <c r="G14" s="67" t="s">
        <v>13</v>
      </c>
      <c r="H14" s="45" t="s">
        <v>24</v>
      </c>
      <c r="I14" s="70">
        <f>IF(H15&gt;15,15,IF(AND(H15&lt;=15),13,""))</f>
        <v>13</v>
      </c>
      <c r="K14" s="42" t="s">
        <v>50</v>
      </c>
      <c r="L14" s="43">
        <v>8.27</v>
      </c>
      <c r="M14" s="7"/>
      <c r="N14" s="7"/>
      <c r="O14" s="7"/>
      <c r="P14" s="7"/>
    </row>
    <row r="15" spans="1:16" ht="21" customHeight="1" x14ac:dyDescent="0.2">
      <c r="A15" s="100"/>
      <c r="B15" s="76" t="s">
        <v>11</v>
      </c>
      <c r="C15" s="77"/>
      <c r="D15" s="77"/>
      <c r="E15" s="78"/>
      <c r="F15" s="11">
        <v>13</v>
      </c>
      <c r="G15" s="68"/>
      <c r="H15" s="101">
        <f>TRANSPOSE(Nezamestanosť!E44)</f>
        <v>0</v>
      </c>
      <c r="I15" s="71"/>
      <c r="K15" s="42" t="s">
        <v>51</v>
      </c>
      <c r="L15" s="43">
        <v>6.44</v>
      </c>
      <c r="M15" s="7"/>
      <c r="N15" s="7"/>
      <c r="O15" s="7"/>
      <c r="P15" s="7"/>
    </row>
    <row r="16" spans="1:16" ht="21" customHeight="1" x14ac:dyDescent="0.2">
      <c r="A16" s="100"/>
      <c r="B16" s="76" t="s">
        <v>12</v>
      </c>
      <c r="C16" s="77"/>
      <c r="D16" s="77"/>
      <c r="E16" s="78"/>
      <c r="F16" s="11">
        <v>15</v>
      </c>
      <c r="G16" s="68"/>
      <c r="H16" s="102"/>
      <c r="I16" s="71"/>
      <c r="K16" s="42" t="s">
        <v>52</v>
      </c>
      <c r="L16" s="43">
        <v>10.24</v>
      </c>
      <c r="M16" s="7"/>
      <c r="N16" s="7"/>
      <c r="O16" s="7"/>
      <c r="P16" s="7"/>
    </row>
    <row r="17" spans="1:16" ht="32.25" customHeight="1" x14ac:dyDescent="0.2">
      <c r="A17" s="61" t="s">
        <v>102</v>
      </c>
      <c r="B17" s="64" t="s">
        <v>14</v>
      </c>
      <c r="C17" s="65"/>
      <c r="D17" s="65"/>
      <c r="E17" s="66"/>
      <c r="F17" s="26"/>
      <c r="G17" s="67" t="s">
        <v>17</v>
      </c>
      <c r="H17" s="89"/>
      <c r="I17" s="84" t="str">
        <f>TRANSPOSE(P18)</f>
        <v/>
      </c>
      <c r="K17" s="42" t="s">
        <v>53</v>
      </c>
      <c r="L17" s="43">
        <v>7.92</v>
      </c>
      <c r="M17" s="7"/>
      <c r="N17" s="7"/>
      <c r="O17" s="7"/>
      <c r="P17" s="7"/>
    </row>
    <row r="18" spans="1:16" ht="25.5" customHeight="1" x14ac:dyDescent="0.2">
      <c r="A18" s="62"/>
      <c r="B18" s="76" t="s">
        <v>15</v>
      </c>
      <c r="C18" s="85"/>
      <c r="D18" s="85"/>
      <c r="E18" s="86"/>
      <c r="F18" s="15">
        <v>15</v>
      </c>
      <c r="G18" s="82"/>
      <c r="H18" s="90"/>
      <c r="I18" s="84"/>
      <c r="K18" s="42" t="s">
        <v>54</v>
      </c>
      <c r="L18" s="43">
        <v>7.74</v>
      </c>
      <c r="M18" s="7"/>
      <c r="N18" s="7"/>
      <c r="O18" s="51">
        <v>0</v>
      </c>
      <c r="P18" s="51" t="str">
        <f>IF(OR(O18="",O18=0),"",IF(O18=1,15,IF(O18=2,10,"")))</f>
        <v/>
      </c>
    </row>
    <row r="19" spans="1:16" ht="25.5" customHeight="1" x14ac:dyDescent="0.2">
      <c r="A19" s="63"/>
      <c r="B19" s="79" t="s">
        <v>16</v>
      </c>
      <c r="C19" s="87"/>
      <c r="D19" s="87"/>
      <c r="E19" s="88"/>
      <c r="F19" s="16">
        <v>10</v>
      </c>
      <c r="G19" s="83"/>
      <c r="H19" s="91"/>
      <c r="I19" s="84"/>
      <c r="K19" s="42" t="s">
        <v>55</v>
      </c>
      <c r="L19" s="43">
        <v>7.69</v>
      </c>
      <c r="M19" s="7"/>
      <c r="N19" s="7"/>
      <c r="O19" s="7"/>
      <c r="P19" s="7"/>
    </row>
    <row r="20" spans="1:16" s="13" customFormat="1" ht="30.75" customHeight="1" x14ac:dyDescent="0.2">
      <c r="A20" s="61" t="s">
        <v>103</v>
      </c>
      <c r="B20" s="64" t="s">
        <v>18</v>
      </c>
      <c r="C20" s="65"/>
      <c r="D20" s="65"/>
      <c r="E20" s="66"/>
      <c r="F20" s="14"/>
      <c r="G20" s="67" t="s">
        <v>17</v>
      </c>
      <c r="H20" s="92" t="s">
        <v>26</v>
      </c>
      <c r="I20" s="70" t="str">
        <f>IF(C8="","",IF(C8&lt;=800000,15,IF(AND(C8&gt;800000,C8&lt;=1000000),13,IF(C8&gt;1000000,11,""))))</f>
        <v/>
      </c>
      <c r="K20" s="42" t="s">
        <v>56</v>
      </c>
      <c r="L20" s="43">
        <v>11.39</v>
      </c>
      <c r="M20" s="52"/>
      <c r="N20" s="52"/>
      <c r="O20" s="52"/>
      <c r="P20" s="52"/>
    </row>
    <row r="21" spans="1:16" s="13" customFormat="1" x14ac:dyDescent="0.2">
      <c r="A21" s="62"/>
      <c r="B21" s="73" t="s">
        <v>19</v>
      </c>
      <c r="C21" s="74"/>
      <c r="D21" s="74"/>
      <c r="E21" s="75"/>
      <c r="F21" s="15">
        <v>15</v>
      </c>
      <c r="G21" s="68"/>
      <c r="H21" s="93"/>
      <c r="I21" s="71"/>
      <c r="K21" s="42" t="s">
        <v>57</v>
      </c>
      <c r="L21" s="43">
        <v>10.53</v>
      </c>
      <c r="M21" s="52"/>
      <c r="N21" s="52"/>
      <c r="O21" s="52"/>
      <c r="P21" s="52"/>
    </row>
    <row r="22" spans="1:16" s="13" customFormat="1" x14ac:dyDescent="0.2">
      <c r="A22" s="62"/>
      <c r="B22" s="76" t="s">
        <v>20</v>
      </c>
      <c r="C22" s="77"/>
      <c r="D22" s="77"/>
      <c r="E22" s="78"/>
      <c r="F22" s="15">
        <v>13</v>
      </c>
      <c r="G22" s="68"/>
      <c r="H22" s="93"/>
      <c r="I22" s="71"/>
      <c r="K22" s="42" t="s">
        <v>58</v>
      </c>
      <c r="L22" s="43">
        <v>12.47</v>
      </c>
      <c r="M22" s="52"/>
      <c r="N22" s="52"/>
      <c r="O22" s="52"/>
      <c r="P22" s="52"/>
    </row>
    <row r="23" spans="1:16" x14ac:dyDescent="0.2">
      <c r="A23" s="63"/>
      <c r="B23" s="79" t="s">
        <v>21</v>
      </c>
      <c r="C23" s="80"/>
      <c r="D23" s="80"/>
      <c r="E23" s="81"/>
      <c r="F23" s="16">
        <v>11</v>
      </c>
      <c r="G23" s="69"/>
      <c r="H23" s="94"/>
      <c r="I23" s="72"/>
      <c r="K23" s="42" t="s">
        <v>59</v>
      </c>
      <c r="L23" s="43">
        <v>7.15</v>
      </c>
      <c r="M23" s="7"/>
      <c r="N23" s="7"/>
      <c r="O23" s="7"/>
      <c r="P23" s="7"/>
    </row>
    <row r="24" spans="1:16" ht="54.95" customHeight="1" x14ac:dyDescent="0.2">
      <c r="A24" s="46" t="s">
        <v>104</v>
      </c>
      <c r="B24" s="54" t="s">
        <v>22</v>
      </c>
      <c r="C24" s="55"/>
      <c r="D24" s="55"/>
      <c r="E24" s="56"/>
      <c r="F24" s="17">
        <v>5</v>
      </c>
      <c r="G24" s="12"/>
      <c r="H24" s="44"/>
      <c r="I24" s="18" t="str">
        <f>TRANSPOSE(P24)</f>
        <v/>
      </c>
      <c r="K24" s="42" t="s">
        <v>60</v>
      </c>
      <c r="L24" s="43">
        <v>7.82</v>
      </c>
      <c r="M24" s="7"/>
      <c r="N24" s="7"/>
      <c r="O24" s="51">
        <v>0</v>
      </c>
      <c r="P24" s="51" t="str">
        <f>IF(OR(O24="",O24=0),"",IF(O24=1,5,IF(O24=2,0,"")))</f>
        <v/>
      </c>
    </row>
    <row r="25" spans="1:16" ht="54.95" customHeight="1" x14ac:dyDescent="0.2">
      <c r="A25" s="47" t="s">
        <v>105</v>
      </c>
      <c r="B25" s="57" t="s">
        <v>23</v>
      </c>
      <c r="C25" s="58"/>
      <c r="D25" s="58"/>
      <c r="E25" s="59"/>
      <c r="F25" s="19">
        <v>5</v>
      </c>
      <c r="G25" s="20"/>
      <c r="H25" s="21"/>
      <c r="I25" s="22" t="str">
        <f>TRANSPOSE(P25)</f>
        <v/>
      </c>
      <c r="K25" s="42" t="s">
        <v>61</v>
      </c>
      <c r="L25" s="43">
        <v>15.48</v>
      </c>
      <c r="M25" s="7"/>
      <c r="N25" s="7"/>
      <c r="O25" s="51">
        <v>0</v>
      </c>
      <c r="P25" s="51" t="str">
        <f>IF(OR(O25="",O25=0),"",IF(O25=1,5,IF(O25=2,0,"")))</f>
        <v/>
      </c>
    </row>
    <row r="26" spans="1:16" x14ac:dyDescent="0.2">
      <c r="A26" s="60" t="s">
        <v>25</v>
      </c>
      <c r="B26" s="60"/>
      <c r="C26" s="60"/>
      <c r="D26" s="60"/>
      <c r="E26" s="60"/>
      <c r="F26" s="60"/>
      <c r="G26" s="60"/>
      <c r="H26" s="23" t="s">
        <v>26</v>
      </c>
      <c r="I26" s="24">
        <f>SUM(I14:I25)</f>
        <v>13</v>
      </c>
      <c r="K26" s="42" t="s">
        <v>62</v>
      </c>
      <c r="L26" s="43">
        <v>12.91</v>
      </c>
      <c r="M26" s="7"/>
      <c r="N26" s="7"/>
      <c r="O26" s="7"/>
      <c r="P26" s="7"/>
    </row>
    <row r="27" spans="1:16" x14ac:dyDescent="0.2">
      <c r="K27" s="42" t="s">
        <v>63</v>
      </c>
      <c r="L27" s="43">
        <v>8.64</v>
      </c>
      <c r="M27" s="7"/>
      <c r="N27" s="7"/>
      <c r="O27" s="7"/>
      <c r="P27" s="7"/>
    </row>
    <row r="28" spans="1:16" x14ac:dyDescent="0.2">
      <c r="B28" s="25" t="s">
        <v>106</v>
      </c>
      <c r="K28" s="42" t="s">
        <v>64</v>
      </c>
      <c r="L28" s="43">
        <v>10.85</v>
      </c>
      <c r="M28" s="7"/>
      <c r="N28" s="7"/>
      <c r="O28" s="7"/>
      <c r="P28" s="7"/>
    </row>
    <row r="29" spans="1:16" x14ac:dyDescent="0.2">
      <c r="B29" s="103" t="str">
        <f>IF(C8="","nie je vyplnená výška OV","")</f>
        <v>nie je vyplnená výška OV</v>
      </c>
      <c r="C29" s="103"/>
      <c r="D29" s="103"/>
      <c r="K29" s="42" t="s">
        <v>107</v>
      </c>
      <c r="L29" s="43">
        <v>8.5299999999999994</v>
      </c>
      <c r="M29" s="7"/>
      <c r="N29" s="7"/>
      <c r="O29" s="7"/>
      <c r="P29" s="7"/>
    </row>
    <row r="30" spans="1:16" x14ac:dyDescent="0.2">
      <c r="B30" s="103" t="str">
        <f>IF(H15=0,"vyberte miesto realizácie projektu ","")</f>
        <v xml:space="preserve">vyberte miesto realizácie projektu </v>
      </c>
      <c r="C30" s="103"/>
      <c r="D30" s="103"/>
      <c r="K30" s="42" t="s">
        <v>108</v>
      </c>
      <c r="L30" s="43">
        <v>11.08</v>
      </c>
      <c r="M30" s="7"/>
      <c r="N30" s="7"/>
      <c r="O30" s="7"/>
      <c r="P30" s="7"/>
    </row>
    <row r="31" spans="1:16" x14ac:dyDescent="0.2">
      <c r="B31" s="103" t="str">
        <f>IF(OR(O18="",O18=0),"označte jednu možnosť v bodovacom kritériu č. 2","")</f>
        <v>označte jednu možnosť v bodovacom kritériu č. 2</v>
      </c>
      <c r="C31" s="103"/>
      <c r="D31" s="103"/>
      <c r="K31" s="42" t="s">
        <v>109</v>
      </c>
      <c r="L31" s="43">
        <v>10.41</v>
      </c>
      <c r="M31" s="7"/>
      <c r="N31" s="7"/>
      <c r="O31" s="7"/>
      <c r="P31" s="7"/>
    </row>
    <row r="32" spans="1:16" x14ac:dyDescent="0.2">
      <c r="B32" s="103" t="str">
        <f>IF(OR(O24="",O24=0),"označte jednu možnosť v bodovacom kritériu č. 4","")</f>
        <v>označte jednu možnosť v bodovacom kritériu č. 4</v>
      </c>
      <c r="C32" s="103"/>
      <c r="D32" s="103"/>
      <c r="K32" s="42" t="s">
        <v>110</v>
      </c>
      <c r="L32" s="43">
        <v>14.3</v>
      </c>
      <c r="M32" s="7"/>
      <c r="N32" s="7"/>
      <c r="O32" s="7"/>
      <c r="P32" s="7"/>
    </row>
    <row r="33" spans="2:16" x14ac:dyDescent="0.2">
      <c r="B33" s="103" t="str">
        <f>IF(OR(O25="",O25=0),"označte jednu možnosť v bodovacom kritériu č. 5","")</f>
        <v>označte jednu možnosť v bodovacom kritériu č. 5</v>
      </c>
      <c r="C33" s="103"/>
      <c r="D33" s="103"/>
      <c r="K33" s="42" t="s">
        <v>111</v>
      </c>
      <c r="L33" s="43">
        <v>12.37</v>
      </c>
      <c r="M33" s="7"/>
      <c r="N33" s="7"/>
      <c r="O33" s="7"/>
      <c r="P33" s="7"/>
    </row>
    <row r="34" spans="2:16" x14ac:dyDescent="0.2">
      <c r="K34" s="42" t="s">
        <v>112</v>
      </c>
      <c r="L34" s="43">
        <v>12.65</v>
      </c>
      <c r="M34" s="7"/>
      <c r="N34" s="7"/>
      <c r="O34" s="7"/>
      <c r="P34" s="7"/>
    </row>
    <row r="35" spans="2:16" x14ac:dyDescent="0.2">
      <c r="K35" s="42" t="s">
        <v>113</v>
      </c>
      <c r="L35" s="43">
        <v>12.28</v>
      </c>
      <c r="M35" s="7"/>
      <c r="N35" s="7"/>
      <c r="O35" s="7"/>
      <c r="P35" s="7"/>
    </row>
    <row r="36" spans="2:16" x14ac:dyDescent="0.2">
      <c r="K36" s="42" t="s">
        <v>114</v>
      </c>
      <c r="L36" s="43">
        <v>12.04</v>
      </c>
      <c r="M36" s="7"/>
      <c r="N36" s="7"/>
      <c r="O36" s="7"/>
      <c r="P36" s="7"/>
    </row>
    <row r="37" spans="2:16" x14ac:dyDescent="0.2">
      <c r="K37" s="42" t="s">
        <v>115</v>
      </c>
      <c r="L37" s="43">
        <v>8.34</v>
      </c>
      <c r="M37" s="7"/>
      <c r="N37" s="7"/>
      <c r="O37" s="7"/>
      <c r="P37" s="7"/>
    </row>
    <row r="38" spans="2:16" x14ac:dyDescent="0.2">
      <c r="K38" s="42" t="s">
        <v>116</v>
      </c>
      <c r="L38" s="43">
        <v>12.53</v>
      </c>
      <c r="M38" s="7"/>
      <c r="N38" s="7"/>
      <c r="O38" s="7"/>
      <c r="P38" s="7"/>
    </row>
    <row r="39" spans="2:16" x14ac:dyDescent="0.2">
      <c r="K39" s="42" t="s">
        <v>117</v>
      </c>
      <c r="L39" s="43">
        <v>11.87</v>
      </c>
      <c r="M39" s="7"/>
      <c r="N39" s="7"/>
      <c r="O39" s="7"/>
      <c r="P39" s="7"/>
    </row>
    <row r="40" spans="2:16" x14ac:dyDescent="0.2">
      <c r="K40" s="42" t="s">
        <v>118</v>
      </c>
      <c r="L40" s="43">
        <v>12.6</v>
      </c>
      <c r="M40" s="7"/>
      <c r="N40" s="7"/>
      <c r="O40" s="7"/>
      <c r="P40" s="7"/>
    </row>
    <row r="41" spans="2:16" x14ac:dyDescent="0.2">
      <c r="K41" s="42" t="s">
        <v>119</v>
      </c>
      <c r="L41" s="43">
        <v>11.18</v>
      </c>
      <c r="M41" s="7"/>
      <c r="N41" s="7"/>
      <c r="O41" s="7"/>
      <c r="P41" s="7"/>
    </row>
    <row r="42" spans="2:16" x14ac:dyDescent="0.2">
      <c r="K42" s="42" t="s">
        <v>120</v>
      </c>
      <c r="L42" s="43">
        <v>8.5399999999999991</v>
      </c>
      <c r="M42" s="7"/>
      <c r="N42" s="7"/>
      <c r="O42" s="7"/>
      <c r="P42" s="7"/>
    </row>
    <row r="43" spans="2:16" x14ac:dyDescent="0.2">
      <c r="K43" s="42" t="s">
        <v>121</v>
      </c>
      <c r="L43" s="43">
        <v>8.9</v>
      </c>
      <c r="M43" s="7"/>
      <c r="N43" s="7"/>
      <c r="O43" s="7"/>
      <c r="P43" s="7"/>
    </row>
    <row r="44" spans="2:16" x14ac:dyDescent="0.2">
      <c r="K44" s="42" t="s">
        <v>65</v>
      </c>
      <c r="L44" s="43">
        <v>17.510000000000002</v>
      </c>
      <c r="M44" s="7"/>
      <c r="N44" s="7"/>
      <c r="O44" s="7"/>
      <c r="P44" s="7"/>
    </row>
    <row r="45" spans="2:16" x14ac:dyDescent="0.2">
      <c r="K45" s="42" t="s">
        <v>66</v>
      </c>
      <c r="L45" s="43">
        <v>13.41</v>
      </c>
      <c r="M45" s="7"/>
      <c r="N45" s="7"/>
      <c r="O45" s="7"/>
      <c r="P45" s="7"/>
    </row>
    <row r="46" spans="2:16" x14ac:dyDescent="0.2">
      <c r="K46" s="42" t="s">
        <v>67</v>
      </c>
      <c r="L46" s="43">
        <v>14.57</v>
      </c>
      <c r="M46" s="7"/>
      <c r="N46" s="7"/>
      <c r="O46" s="7"/>
      <c r="P46" s="7"/>
    </row>
    <row r="47" spans="2:16" x14ac:dyDescent="0.2">
      <c r="K47" s="42" t="s">
        <v>68</v>
      </c>
      <c r="L47" s="43">
        <v>16.95</v>
      </c>
      <c r="M47" s="7"/>
      <c r="N47" s="7"/>
      <c r="O47" s="7"/>
      <c r="P47" s="7"/>
    </row>
    <row r="48" spans="2:16" x14ac:dyDescent="0.2">
      <c r="K48" s="42" t="s">
        <v>69</v>
      </c>
      <c r="L48" s="43">
        <v>20.079999999999998</v>
      </c>
      <c r="M48" s="7"/>
      <c r="N48" s="7"/>
      <c r="O48" s="7"/>
      <c r="P48" s="7"/>
    </row>
    <row r="49" spans="11:16" x14ac:dyDescent="0.2">
      <c r="K49" s="42" t="s">
        <v>70</v>
      </c>
      <c r="L49" s="43">
        <v>23.57</v>
      </c>
      <c r="M49" s="7"/>
      <c r="N49" s="7"/>
      <c r="O49" s="7"/>
      <c r="P49" s="7"/>
    </row>
    <row r="50" spans="11:16" x14ac:dyDescent="0.2">
      <c r="K50" s="42" t="s">
        <v>71</v>
      </c>
      <c r="L50" s="43">
        <v>26.82</v>
      </c>
      <c r="M50" s="7"/>
      <c r="N50" s="7"/>
      <c r="O50" s="7"/>
      <c r="P50" s="7"/>
    </row>
    <row r="51" spans="11:16" x14ac:dyDescent="0.2">
      <c r="K51" s="42" t="s">
        <v>72</v>
      </c>
      <c r="L51" s="43">
        <v>29.84</v>
      </c>
      <c r="M51" s="7"/>
      <c r="N51" s="7"/>
      <c r="O51" s="7"/>
      <c r="P51" s="7"/>
    </row>
    <row r="52" spans="11:16" x14ac:dyDescent="0.2">
      <c r="K52" s="42" t="s">
        <v>73</v>
      </c>
      <c r="L52" s="43">
        <v>22.17</v>
      </c>
      <c r="M52" s="7"/>
      <c r="N52" s="7"/>
      <c r="O52" s="7"/>
      <c r="P52" s="7"/>
    </row>
    <row r="53" spans="11:16" x14ac:dyDescent="0.2">
      <c r="K53" s="42" t="s">
        <v>74</v>
      </c>
      <c r="L53" s="43">
        <v>10.55</v>
      </c>
      <c r="M53" s="7"/>
      <c r="N53" s="7"/>
      <c r="O53" s="7"/>
      <c r="P53" s="7"/>
    </row>
    <row r="54" spans="11:16" x14ac:dyDescent="0.2">
      <c r="K54" s="42" t="s">
        <v>75</v>
      </c>
      <c r="L54" s="43">
        <v>16.46</v>
      </c>
      <c r="M54" s="7"/>
      <c r="N54" s="7"/>
      <c r="O54" s="7"/>
      <c r="P54" s="7"/>
    </row>
    <row r="55" spans="11:16" x14ac:dyDescent="0.2">
      <c r="K55" s="42" t="s">
        <v>76</v>
      </c>
      <c r="L55" s="43">
        <v>13.34</v>
      </c>
      <c r="M55" s="7"/>
      <c r="N55" s="7"/>
      <c r="O55" s="7"/>
      <c r="P55" s="7"/>
    </row>
    <row r="56" spans="11:16" x14ac:dyDescent="0.2">
      <c r="K56" s="42" t="s">
        <v>77</v>
      </c>
      <c r="L56" s="43">
        <v>19.600000000000001</v>
      </c>
      <c r="M56" s="7"/>
      <c r="N56" s="7"/>
      <c r="O56" s="7"/>
      <c r="P56" s="7"/>
    </row>
    <row r="57" spans="11:16" x14ac:dyDescent="0.2">
      <c r="K57" s="42" t="s">
        <v>78</v>
      </c>
      <c r="L57" s="43">
        <v>16.489999999999998</v>
      </c>
      <c r="M57" s="7"/>
      <c r="N57" s="7"/>
      <c r="O57" s="7"/>
      <c r="P57" s="7"/>
    </row>
    <row r="58" spans="11:16" x14ac:dyDescent="0.2">
      <c r="K58" s="42" t="s">
        <v>79</v>
      </c>
      <c r="L58" s="43">
        <v>25.59</v>
      </c>
      <c r="M58" s="7"/>
      <c r="N58" s="7"/>
      <c r="O58" s="7"/>
      <c r="P58" s="7"/>
    </row>
    <row r="59" spans="11:16" x14ac:dyDescent="0.2">
      <c r="K59" s="42" t="s">
        <v>80</v>
      </c>
      <c r="L59" s="43">
        <v>16.440000000000001</v>
      </c>
      <c r="M59" s="7"/>
      <c r="N59" s="7"/>
      <c r="O59" s="7"/>
      <c r="P59" s="7"/>
    </row>
    <row r="60" spans="11:16" x14ac:dyDescent="0.2">
      <c r="K60" s="42" t="s">
        <v>81</v>
      </c>
      <c r="L60" s="43">
        <v>19.95</v>
      </c>
      <c r="M60" s="7"/>
      <c r="N60" s="7"/>
      <c r="O60" s="7"/>
      <c r="P60" s="7"/>
    </row>
    <row r="61" spans="11:16" x14ac:dyDescent="0.2">
      <c r="K61" s="42" t="s">
        <v>82</v>
      </c>
      <c r="L61" s="43">
        <v>11.01</v>
      </c>
      <c r="M61" s="7"/>
      <c r="N61" s="7"/>
      <c r="O61" s="7"/>
      <c r="P61" s="7"/>
    </row>
    <row r="62" spans="11:16" x14ac:dyDescent="0.2">
      <c r="K62" s="42" t="s">
        <v>83</v>
      </c>
      <c r="L62" s="43">
        <v>14.84</v>
      </c>
      <c r="M62" s="7"/>
      <c r="N62" s="7"/>
      <c r="O62" s="7"/>
      <c r="P62" s="7"/>
    </row>
    <row r="63" spans="11:16" x14ac:dyDescent="0.2">
      <c r="K63" s="42" t="s">
        <v>84</v>
      </c>
      <c r="L63" s="43">
        <v>21.86</v>
      </c>
      <c r="M63" s="7"/>
      <c r="N63" s="7"/>
      <c r="O63" s="7"/>
      <c r="P63" s="7"/>
    </row>
    <row r="64" spans="11:16" x14ac:dyDescent="0.2">
      <c r="K64" s="42" t="s">
        <v>85</v>
      </c>
      <c r="L64" s="43">
        <v>19.059999999999999</v>
      </c>
      <c r="M64" s="7"/>
      <c r="N64" s="7"/>
      <c r="O64" s="7"/>
      <c r="P64" s="7"/>
    </row>
    <row r="65" spans="11:16" x14ac:dyDescent="0.2">
      <c r="K65" s="42" t="s">
        <v>86</v>
      </c>
      <c r="L65" s="43">
        <v>13.1</v>
      </c>
      <c r="M65" s="7"/>
      <c r="N65" s="7"/>
      <c r="O65" s="7"/>
      <c r="P65" s="7"/>
    </row>
    <row r="66" spans="11:16" x14ac:dyDescent="0.2">
      <c r="K66" s="42" t="s">
        <v>87</v>
      </c>
      <c r="L66" s="43">
        <v>17.399999999999999</v>
      </c>
    </row>
    <row r="67" spans="11:16" x14ac:dyDescent="0.2">
      <c r="K67" s="42" t="s">
        <v>88</v>
      </c>
      <c r="L67" s="43">
        <v>20.05</v>
      </c>
    </row>
    <row r="68" spans="11:16" x14ac:dyDescent="0.2">
      <c r="K68" s="42" t="s">
        <v>89</v>
      </c>
      <c r="L68" s="43">
        <v>21.25</v>
      </c>
    </row>
    <row r="69" spans="11:16" x14ac:dyDescent="0.2">
      <c r="K69" s="42" t="s">
        <v>90</v>
      </c>
      <c r="L69" s="43">
        <v>17.91</v>
      </c>
    </row>
    <row r="70" spans="11:16" x14ac:dyDescent="0.2">
      <c r="K70" s="42" t="s">
        <v>91</v>
      </c>
      <c r="L70" s="43">
        <v>9.81</v>
      </c>
    </row>
    <row r="71" spans="11:16" x14ac:dyDescent="0.2">
      <c r="K71" s="42" t="s">
        <v>92</v>
      </c>
      <c r="L71" s="43">
        <v>9.39</v>
      </c>
    </row>
    <row r="72" spans="11:16" x14ac:dyDescent="0.2">
      <c r="K72" s="42" t="s">
        <v>93</v>
      </c>
      <c r="L72" s="43">
        <v>8.56</v>
      </c>
    </row>
    <row r="73" spans="11:16" x14ac:dyDescent="0.2">
      <c r="K73" s="42" t="s">
        <v>94</v>
      </c>
      <c r="L73" s="43">
        <v>9.3699999999999992</v>
      </c>
    </row>
    <row r="74" spans="11:16" x14ac:dyDescent="0.2">
      <c r="K74" s="42" t="s">
        <v>95</v>
      </c>
      <c r="L74" s="43">
        <v>19.2</v>
      </c>
    </row>
    <row r="75" spans="11:16" x14ac:dyDescent="0.2">
      <c r="K75" s="42" t="s">
        <v>96</v>
      </c>
      <c r="L75" s="43">
        <v>16.78</v>
      </c>
    </row>
    <row r="76" spans="11:16" x14ac:dyDescent="0.2">
      <c r="K76" s="42" t="s">
        <v>97</v>
      </c>
      <c r="L76" s="43">
        <v>24.27</v>
      </c>
    </row>
    <row r="77" spans="11:16" x14ac:dyDescent="0.2">
      <c r="K77" s="42" t="s">
        <v>98</v>
      </c>
      <c r="L77" s="43">
        <v>20.91</v>
      </c>
    </row>
    <row r="78" spans="11:16" x14ac:dyDescent="0.2">
      <c r="K78" s="42" t="s">
        <v>99</v>
      </c>
      <c r="L78" s="43">
        <v>15.12</v>
      </c>
    </row>
    <row r="79" spans="11:16" x14ac:dyDescent="0.2">
      <c r="K79" s="42" t="s">
        <v>100</v>
      </c>
      <c r="L79" s="43">
        <v>20.010000000000002</v>
      </c>
    </row>
  </sheetData>
  <sheetProtection algorithmName="SHA-512" hashValue="6ibowIG2PVBNRCshuCfH5t7MQHFiceNCiUQgEPRH4SoTAGUv/+rpGHSBfjTEyJsOjvdj8uasP35ZgUSX08NMwg==" saltValue="zfK7H5jv+hiCtOoqABjRXQ==" spinCount="100000" sheet="1" objects="1" scenarios="1"/>
  <mergeCells count="33">
    <mergeCell ref="B29:D29"/>
    <mergeCell ref="B30:D30"/>
    <mergeCell ref="B31:D31"/>
    <mergeCell ref="B32:D32"/>
    <mergeCell ref="B33:D33"/>
    <mergeCell ref="C6:I6"/>
    <mergeCell ref="C7:I7"/>
    <mergeCell ref="B13:E13"/>
    <mergeCell ref="A14:A16"/>
    <mergeCell ref="B14:E14"/>
    <mergeCell ref="G14:G16"/>
    <mergeCell ref="I14:I16"/>
    <mergeCell ref="B15:E15"/>
    <mergeCell ref="H15:H16"/>
    <mergeCell ref="B16:E16"/>
    <mergeCell ref="I20:I23"/>
    <mergeCell ref="B21:E21"/>
    <mergeCell ref="B22:E22"/>
    <mergeCell ref="B23:E23"/>
    <mergeCell ref="A17:A19"/>
    <mergeCell ref="G17:G19"/>
    <mergeCell ref="I17:I19"/>
    <mergeCell ref="B17:E17"/>
    <mergeCell ref="B18:E18"/>
    <mergeCell ref="B19:E19"/>
    <mergeCell ref="H17:H19"/>
    <mergeCell ref="H20:H23"/>
    <mergeCell ref="B24:E24"/>
    <mergeCell ref="B25:E25"/>
    <mergeCell ref="A26:G26"/>
    <mergeCell ref="A20:A23"/>
    <mergeCell ref="B20:E20"/>
    <mergeCell ref="G20:G23"/>
  </mergeCells>
  <conditionalFormatting sqref="B29">
    <cfRule type="containsText" dxfId="6" priority="5" operator="containsText" text="nie je vyplnená výška OV">
      <formula>NOT(ISERROR(SEARCH("nie je vyplnená výška OV",B29)))</formula>
    </cfRule>
  </conditionalFormatting>
  <conditionalFormatting sqref="B30">
    <cfRule type="containsText" dxfId="5" priority="4" operator="containsText" text="vyberte miesto realizácie projektu">
      <formula>NOT(ISERROR(SEARCH("vyberte miesto realizácie projektu",B30)))</formula>
    </cfRule>
  </conditionalFormatting>
  <conditionalFormatting sqref="B31">
    <cfRule type="containsText" dxfId="4" priority="3" operator="containsText" text="označte jednu možnosť v bodovacom kritériu č. 2">
      <formula>NOT(ISERROR(SEARCH("označte jednu možnosť v bodovacom kritériu č. 2",B31)))</formula>
    </cfRule>
  </conditionalFormatting>
  <conditionalFormatting sqref="B32">
    <cfRule type="containsText" dxfId="3" priority="2" operator="containsText" text="označte jednu možnosť v bodovacom kritériu č. 4">
      <formula>NOT(ISERROR(SEARCH("označte jednu možnosť v bodovacom kritériu č. 4",B32)))</formula>
    </cfRule>
  </conditionalFormatting>
  <conditionalFormatting sqref="B33">
    <cfRule type="containsText" dxfId="2" priority="1" operator="containsText" text="označte jednu možnosť v bodovacom kritériu č. 5">
      <formula>NOT(ISERROR(SEARCH("označte jednu možnosť v bodovacom kritériu č. 5",B33)))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7</xdr:col>
                    <xdr:colOff>381000</xdr:colOff>
                    <xdr:row>17</xdr:row>
                    <xdr:rowOff>47625</xdr:rowOff>
                  </from>
                  <to>
                    <xdr:col>7</xdr:col>
                    <xdr:colOff>1104900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7</xdr:col>
                    <xdr:colOff>381000</xdr:colOff>
                    <xdr:row>18</xdr:row>
                    <xdr:rowOff>28575</xdr:rowOff>
                  </from>
                  <to>
                    <xdr:col>7</xdr:col>
                    <xdr:colOff>1104900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Group Box 6">
              <controlPr defaultSize="0" autoFill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Group Box 7">
              <controlPr defaultSize="0" autoFill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7</xdr:col>
                    <xdr:colOff>352425</xdr:colOff>
                    <xdr:row>23</xdr:row>
                    <xdr:rowOff>85725</xdr:rowOff>
                  </from>
                  <to>
                    <xdr:col>7</xdr:col>
                    <xdr:colOff>1019175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7</xdr:col>
                    <xdr:colOff>352425</xdr:colOff>
                    <xdr:row>23</xdr:row>
                    <xdr:rowOff>400050</xdr:rowOff>
                  </from>
                  <to>
                    <xdr:col>7</xdr:col>
                    <xdr:colOff>971550</xdr:colOff>
                    <xdr:row>23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defaultSize="0" autoFill="0" autoLine="0" autoPict="0">
                <anchor moveWithCells="1">
                  <from>
                    <xdr:col>7</xdr:col>
                    <xdr:colOff>352425</xdr:colOff>
                    <xdr:row>24</xdr:row>
                    <xdr:rowOff>85725</xdr:rowOff>
                  </from>
                  <to>
                    <xdr:col>7</xdr:col>
                    <xdr:colOff>914400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7</xdr:col>
                    <xdr:colOff>352425</xdr:colOff>
                    <xdr:row>24</xdr:row>
                    <xdr:rowOff>352425</xdr:rowOff>
                  </from>
                  <to>
                    <xdr:col>7</xdr:col>
                    <xdr:colOff>895350</xdr:colOff>
                    <xdr:row>24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40" sqref="B40"/>
    </sheetView>
  </sheetViews>
  <sheetFormatPr defaultRowHeight="15" x14ac:dyDescent="0.25"/>
  <cols>
    <col min="1" max="1" width="10" style="28" customWidth="1"/>
    <col min="2" max="2" width="31.5703125" style="28" customWidth="1"/>
    <col min="3" max="3" width="9.140625" style="28" hidden="1" customWidth="1"/>
    <col min="4" max="4" width="12.5703125" style="28" hidden="1" customWidth="1"/>
    <col min="5" max="5" width="12.5703125" style="28" bestFit="1" customWidth="1"/>
    <col min="6" max="6" width="14.7109375" style="28" hidden="1" customWidth="1"/>
    <col min="7" max="7" width="5.28515625" style="28" hidden="1" customWidth="1"/>
    <col min="8" max="8" width="23.28515625" style="28" customWidth="1"/>
    <col min="9" max="9" width="22.28515625" style="28" customWidth="1"/>
    <col min="10" max="16384" width="9.140625" style="28"/>
  </cols>
  <sheetData>
    <row r="1" spans="1:9" x14ac:dyDescent="0.25">
      <c r="A1" s="27" t="s">
        <v>27</v>
      </c>
    </row>
    <row r="2" spans="1:9" x14ac:dyDescent="0.25">
      <c r="A2" s="29" t="s">
        <v>28</v>
      </c>
    </row>
    <row r="4" spans="1:9" x14ac:dyDescent="0.25">
      <c r="A4" s="30" t="s">
        <v>2</v>
      </c>
      <c r="B4" s="104" t="str">
        <f>IF('4.1.3 spolocne zariadenia'!C6="","",TRANSPOSE('4.1.3 spolocne zariadenia'!C6))</f>
        <v/>
      </c>
      <c r="C4" s="104"/>
      <c r="D4" s="104"/>
      <c r="E4" s="104"/>
      <c r="F4" s="104"/>
      <c r="G4" s="104"/>
      <c r="H4" s="104"/>
      <c r="I4" s="104"/>
    </row>
    <row r="5" spans="1:9" x14ac:dyDescent="0.25">
      <c r="A5" s="30" t="s">
        <v>3</v>
      </c>
      <c r="B5" s="104" t="str">
        <f>IF('4.1.3 spolocne zariadenia'!C7="","",TRANSPOSE('4.1.3 spolocne zariadenia'!C7))</f>
        <v/>
      </c>
      <c r="C5" s="104"/>
      <c r="D5" s="104"/>
      <c r="E5" s="104"/>
      <c r="F5" s="104"/>
      <c r="G5" s="104"/>
      <c r="H5" s="104"/>
      <c r="I5" s="104"/>
    </row>
    <row r="8" spans="1:9" x14ac:dyDescent="0.25">
      <c r="A8" s="31" t="s">
        <v>29</v>
      </c>
    </row>
    <row r="9" spans="1:9" x14ac:dyDescent="0.25">
      <c r="C9" s="32" t="s">
        <v>30</v>
      </c>
      <c r="D9" s="32" t="s">
        <v>30</v>
      </c>
      <c r="F9" s="32" t="s">
        <v>30</v>
      </c>
      <c r="G9" s="32" t="s">
        <v>30</v>
      </c>
    </row>
    <row r="10" spans="1:9" x14ac:dyDescent="0.25">
      <c r="A10" s="33" t="s">
        <v>5</v>
      </c>
      <c r="B10" s="33" t="s">
        <v>31</v>
      </c>
      <c r="C10" s="33" t="s">
        <v>32</v>
      </c>
      <c r="D10" s="33" t="s">
        <v>33</v>
      </c>
      <c r="E10" s="33" t="s">
        <v>33</v>
      </c>
      <c r="F10" s="34"/>
      <c r="G10" s="34"/>
      <c r="H10" s="33" t="s">
        <v>34</v>
      </c>
      <c r="I10" s="33" t="s">
        <v>35</v>
      </c>
    </row>
    <row r="11" spans="1:9" x14ac:dyDescent="0.25">
      <c r="A11" s="35">
        <v>1</v>
      </c>
      <c r="B11" s="53"/>
      <c r="C11" s="36"/>
      <c r="D11" s="34" t="e">
        <f>VLOOKUP(B11,'4.1.3 spolocne zariadenia'!$K$1:$L$79,2,0)</f>
        <v>#N/A</v>
      </c>
      <c r="E11" s="34">
        <f>IFERROR(D11,0)</f>
        <v>0</v>
      </c>
      <c r="F11" s="34" t="str">
        <f>IF(E11&gt;0,1,"")</f>
        <v/>
      </c>
      <c r="G11" s="34">
        <f>COUNTIF($B$11:$B$40,B11)</f>
        <v>0</v>
      </c>
      <c r="H11" s="33" t="str">
        <f>IF(G11&gt;1,"okres je zadaný viackrát","")</f>
        <v/>
      </c>
      <c r="I11" s="33" t="str">
        <f>IF(B11="","nezadané miesto realizácie"," ")</f>
        <v>nezadané miesto realizácie</v>
      </c>
    </row>
    <row r="12" spans="1:9" x14ac:dyDescent="0.25">
      <c r="A12" s="35">
        <v>2</v>
      </c>
      <c r="B12" s="53"/>
      <c r="C12" s="36"/>
      <c r="D12" s="34" t="e">
        <f>VLOOKUP(B12,'4.1.3 spolocne zariadenia'!$K$1:$L$79,2,0)</f>
        <v>#N/A</v>
      </c>
      <c r="E12" s="34">
        <f t="shared" ref="E12:E40" si="0">IFERROR(D12,0)</f>
        <v>0</v>
      </c>
      <c r="F12" s="34" t="str">
        <f t="shared" ref="F12:F40" si="1">IF(E12&gt;0,1," ")</f>
        <v xml:space="preserve"> </v>
      </c>
      <c r="G12" s="34">
        <f t="shared" ref="G12:G40" si="2">COUNTIF($B$11:$B$40,B12)</f>
        <v>0</v>
      </c>
      <c r="H12" s="33" t="str">
        <f t="shared" ref="H12:H40" si="3">IF(G12&gt;1,"okres je zadaný viackrát","")</f>
        <v/>
      </c>
      <c r="I12" s="33"/>
    </row>
    <row r="13" spans="1:9" x14ac:dyDescent="0.25">
      <c r="A13" s="35">
        <v>3</v>
      </c>
      <c r="B13" s="53"/>
      <c r="C13" s="36"/>
      <c r="D13" s="34" t="e">
        <f>VLOOKUP(B13,'4.1.3 spolocne zariadenia'!$K$1:$L$79,2,0)</f>
        <v>#N/A</v>
      </c>
      <c r="E13" s="34">
        <f t="shared" si="0"/>
        <v>0</v>
      </c>
      <c r="F13" s="34" t="str">
        <f t="shared" si="1"/>
        <v xml:space="preserve"> </v>
      </c>
      <c r="G13" s="34">
        <f t="shared" si="2"/>
        <v>0</v>
      </c>
      <c r="H13" s="33" t="str">
        <f t="shared" si="3"/>
        <v/>
      </c>
      <c r="I13" s="33"/>
    </row>
    <row r="14" spans="1:9" x14ac:dyDescent="0.25">
      <c r="A14" s="35">
        <v>4</v>
      </c>
      <c r="B14" s="53"/>
      <c r="C14" s="36"/>
      <c r="D14" s="34" t="e">
        <f>VLOOKUP(B14,'4.1.3 spolocne zariadenia'!$K$1:$L$79,2,0)</f>
        <v>#N/A</v>
      </c>
      <c r="E14" s="34">
        <f t="shared" si="0"/>
        <v>0</v>
      </c>
      <c r="F14" s="34" t="str">
        <f t="shared" si="1"/>
        <v xml:space="preserve"> </v>
      </c>
      <c r="G14" s="34">
        <f t="shared" si="2"/>
        <v>0</v>
      </c>
      <c r="H14" s="33" t="str">
        <f t="shared" si="3"/>
        <v/>
      </c>
      <c r="I14" s="33"/>
    </row>
    <row r="15" spans="1:9" x14ac:dyDescent="0.25">
      <c r="A15" s="35">
        <v>5</v>
      </c>
      <c r="B15" s="53"/>
      <c r="C15" s="36"/>
      <c r="D15" s="34" t="e">
        <f>VLOOKUP(B15,'4.1.3 spolocne zariadenia'!$K$1:$L$79,2,0)</f>
        <v>#N/A</v>
      </c>
      <c r="E15" s="34">
        <f t="shared" si="0"/>
        <v>0</v>
      </c>
      <c r="F15" s="34" t="str">
        <f t="shared" si="1"/>
        <v xml:space="preserve"> </v>
      </c>
      <c r="G15" s="34">
        <f t="shared" si="2"/>
        <v>0</v>
      </c>
      <c r="H15" s="33" t="str">
        <f t="shared" si="3"/>
        <v/>
      </c>
      <c r="I15" s="33"/>
    </row>
    <row r="16" spans="1:9" x14ac:dyDescent="0.25">
      <c r="A16" s="35">
        <v>6</v>
      </c>
      <c r="B16" s="53"/>
      <c r="C16" s="36"/>
      <c r="D16" s="34" t="e">
        <f>VLOOKUP(B16,'4.1.3 spolocne zariadenia'!$K$1:$L$79,2,0)</f>
        <v>#N/A</v>
      </c>
      <c r="E16" s="34">
        <f t="shared" si="0"/>
        <v>0</v>
      </c>
      <c r="F16" s="34" t="str">
        <f t="shared" si="1"/>
        <v xml:space="preserve"> </v>
      </c>
      <c r="G16" s="34">
        <f t="shared" si="2"/>
        <v>0</v>
      </c>
      <c r="H16" s="33" t="str">
        <f t="shared" si="3"/>
        <v/>
      </c>
      <c r="I16" s="33"/>
    </row>
    <row r="17" spans="1:9" x14ac:dyDescent="0.25">
      <c r="A17" s="35">
        <v>7</v>
      </c>
      <c r="B17" s="53"/>
      <c r="C17" s="36"/>
      <c r="D17" s="34" t="e">
        <f>VLOOKUP(B17,'4.1.3 spolocne zariadenia'!$K$1:$L$79,2,0)</f>
        <v>#N/A</v>
      </c>
      <c r="E17" s="34">
        <f t="shared" si="0"/>
        <v>0</v>
      </c>
      <c r="F17" s="34" t="str">
        <f t="shared" si="1"/>
        <v xml:space="preserve"> </v>
      </c>
      <c r="G17" s="34">
        <f t="shared" si="2"/>
        <v>0</v>
      </c>
      <c r="H17" s="33" t="str">
        <f t="shared" si="3"/>
        <v/>
      </c>
      <c r="I17" s="33"/>
    </row>
    <row r="18" spans="1:9" x14ac:dyDescent="0.25">
      <c r="A18" s="35">
        <v>8</v>
      </c>
      <c r="B18" s="53"/>
      <c r="C18" s="36"/>
      <c r="D18" s="34" t="e">
        <f>VLOOKUP(B18,'4.1.3 spolocne zariadenia'!$K$1:$L$79,2,0)</f>
        <v>#N/A</v>
      </c>
      <c r="E18" s="34">
        <f t="shared" si="0"/>
        <v>0</v>
      </c>
      <c r="F18" s="34" t="str">
        <f t="shared" si="1"/>
        <v xml:space="preserve"> </v>
      </c>
      <c r="G18" s="34">
        <f t="shared" si="2"/>
        <v>0</v>
      </c>
      <c r="H18" s="33" t="str">
        <f t="shared" si="3"/>
        <v/>
      </c>
      <c r="I18" s="33"/>
    </row>
    <row r="19" spans="1:9" x14ac:dyDescent="0.25">
      <c r="A19" s="35">
        <v>9</v>
      </c>
      <c r="B19" s="53"/>
      <c r="C19" s="36"/>
      <c r="D19" s="34" t="e">
        <f>VLOOKUP(B19,'4.1.3 spolocne zariadenia'!$K$1:$L$79,2,0)</f>
        <v>#N/A</v>
      </c>
      <c r="E19" s="34">
        <f t="shared" si="0"/>
        <v>0</v>
      </c>
      <c r="F19" s="34" t="str">
        <f t="shared" si="1"/>
        <v xml:space="preserve"> </v>
      </c>
      <c r="G19" s="34">
        <f t="shared" si="2"/>
        <v>0</v>
      </c>
      <c r="H19" s="33" t="str">
        <f t="shared" si="3"/>
        <v/>
      </c>
      <c r="I19" s="33"/>
    </row>
    <row r="20" spans="1:9" x14ac:dyDescent="0.25">
      <c r="A20" s="35">
        <v>10</v>
      </c>
      <c r="B20" s="53"/>
      <c r="C20" s="36"/>
      <c r="D20" s="34" t="e">
        <f>VLOOKUP(B20,'4.1.3 spolocne zariadenia'!$K$1:$L$79,2,0)</f>
        <v>#N/A</v>
      </c>
      <c r="E20" s="34">
        <f t="shared" si="0"/>
        <v>0</v>
      </c>
      <c r="F20" s="34" t="str">
        <f t="shared" si="1"/>
        <v xml:space="preserve"> </v>
      </c>
      <c r="G20" s="34">
        <f t="shared" si="2"/>
        <v>0</v>
      </c>
      <c r="H20" s="33" t="str">
        <f t="shared" si="3"/>
        <v/>
      </c>
      <c r="I20" s="33"/>
    </row>
    <row r="21" spans="1:9" x14ac:dyDescent="0.25">
      <c r="A21" s="35">
        <v>11</v>
      </c>
      <c r="B21" s="53"/>
      <c r="C21" s="36"/>
      <c r="D21" s="34" t="e">
        <f>VLOOKUP(B21,'4.1.3 spolocne zariadenia'!$K$1:$L$79,2,0)</f>
        <v>#N/A</v>
      </c>
      <c r="E21" s="34">
        <f t="shared" si="0"/>
        <v>0</v>
      </c>
      <c r="F21" s="34" t="str">
        <f t="shared" si="1"/>
        <v xml:space="preserve"> </v>
      </c>
      <c r="G21" s="34">
        <f t="shared" si="2"/>
        <v>0</v>
      </c>
      <c r="H21" s="33" t="str">
        <f t="shared" si="3"/>
        <v/>
      </c>
      <c r="I21" s="33"/>
    </row>
    <row r="22" spans="1:9" x14ac:dyDescent="0.25">
      <c r="A22" s="35">
        <v>12</v>
      </c>
      <c r="B22" s="53"/>
      <c r="C22" s="36"/>
      <c r="D22" s="34" t="e">
        <f>VLOOKUP(B22,'4.1.3 spolocne zariadenia'!$K$1:$L$79,2,0)</f>
        <v>#N/A</v>
      </c>
      <c r="E22" s="34">
        <f t="shared" si="0"/>
        <v>0</v>
      </c>
      <c r="F22" s="34" t="str">
        <f t="shared" si="1"/>
        <v xml:space="preserve"> </v>
      </c>
      <c r="G22" s="34">
        <f t="shared" si="2"/>
        <v>0</v>
      </c>
      <c r="H22" s="33" t="str">
        <f t="shared" si="3"/>
        <v/>
      </c>
      <c r="I22" s="33"/>
    </row>
    <row r="23" spans="1:9" x14ac:dyDescent="0.25">
      <c r="A23" s="35">
        <v>13</v>
      </c>
      <c r="B23" s="53"/>
      <c r="C23" s="36"/>
      <c r="D23" s="34" t="e">
        <f>VLOOKUP(B23,'4.1.3 spolocne zariadenia'!$K$1:$L$79,2,0)</f>
        <v>#N/A</v>
      </c>
      <c r="E23" s="34">
        <f t="shared" si="0"/>
        <v>0</v>
      </c>
      <c r="F23" s="34" t="str">
        <f t="shared" si="1"/>
        <v xml:space="preserve"> </v>
      </c>
      <c r="G23" s="34">
        <f t="shared" si="2"/>
        <v>0</v>
      </c>
      <c r="H23" s="33" t="str">
        <f t="shared" si="3"/>
        <v/>
      </c>
      <c r="I23" s="33"/>
    </row>
    <row r="24" spans="1:9" x14ac:dyDescent="0.25">
      <c r="A24" s="35">
        <v>14</v>
      </c>
      <c r="B24" s="53"/>
      <c r="C24" s="36"/>
      <c r="D24" s="34" t="e">
        <f>VLOOKUP(B24,'4.1.3 spolocne zariadenia'!$K$1:$L$79,2,0)</f>
        <v>#N/A</v>
      </c>
      <c r="E24" s="34">
        <f t="shared" si="0"/>
        <v>0</v>
      </c>
      <c r="F24" s="34" t="str">
        <f t="shared" si="1"/>
        <v xml:space="preserve"> </v>
      </c>
      <c r="G24" s="34">
        <f t="shared" si="2"/>
        <v>0</v>
      </c>
      <c r="H24" s="33" t="str">
        <f t="shared" si="3"/>
        <v/>
      </c>
      <c r="I24" s="33"/>
    </row>
    <row r="25" spans="1:9" x14ac:dyDescent="0.25">
      <c r="A25" s="35">
        <v>15</v>
      </c>
      <c r="B25" s="53"/>
      <c r="C25" s="36"/>
      <c r="D25" s="34" t="e">
        <f>VLOOKUP(B25,'4.1.3 spolocne zariadenia'!$K$1:$L$79,2,0)</f>
        <v>#N/A</v>
      </c>
      <c r="E25" s="34">
        <f t="shared" si="0"/>
        <v>0</v>
      </c>
      <c r="F25" s="34" t="str">
        <f t="shared" si="1"/>
        <v xml:space="preserve"> </v>
      </c>
      <c r="G25" s="34">
        <f t="shared" si="2"/>
        <v>0</v>
      </c>
      <c r="H25" s="33" t="str">
        <f t="shared" si="3"/>
        <v/>
      </c>
      <c r="I25" s="33"/>
    </row>
    <row r="26" spans="1:9" x14ac:dyDescent="0.25">
      <c r="A26" s="35">
        <v>16</v>
      </c>
      <c r="B26" s="53"/>
      <c r="C26" s="36"/>
      <c r="D26" s="34" t="e">
        <f>VLOOKUP(B26,'4.1.3 spolocne zariadenia'!$K$1:$L$79,2,0)</f>
        <v>#N/A</v>
      </c>
      <c r="E26" s="34">
        <f t="shared" si="0"/>
        <v>0</v>
      </c>
      <c r="F26" s="34" t="str">
        <f t="shared" si="1"/>
        <v xml:space="preserve"> </v>
      </c>
      <c r="G26" s="34">
        <f t="shared" si="2"/>
        <v>0</v>
      </c>
      <c r="H26" s="33" t="str">
        <f t="shared" si="3"/>
        <v/>
      </c>
      <c r="I26" s="33"/>
    </row>
    <row r="27" spans="1:9" x14ac:dyDescent="0.25">
      <c r="A27" s="35">
        <v>17</v>
      </c>
      <c r="B27" s="53"/>
      <c r="C27" s="36"/>
      <c r="D27" s="34" t="e">
        <f>VLOOKUP(B27,'4.1.3 spolocne zariadenia'!$K$1:$L$79,2,0)</f>
        <v>#N/A</v>
      </c>
      <c r="E27" s="34">
        <f t="shared" si="0"/>
        <v>0</v>
      </c>
      <c r="F27" s="34" t="str">
        <f t="shared" si="1"/>
        <v xml:space="preserve"> </v>
      </c>
      <c r="G27" s="34">
        <f t="shared" si="2"/>
        <v>0</v>
      </c>
      <c r="H27" s="33" t="str">
        <f t="shared" si="3"/>
        <v/>
      </c>
      <c r="I27" s="33"/>
    </row>
    <row r="28" spans="1:9" x14ac:dyDescent="0.25">
      <c r="A28" s="35">
        <v>18</v>
      </c>
      <c r="B28" s="53"/>
      <c r="C28" s="36"/>
      <c r="D28" s="34" t="e">
        <f>VLOOKUP(B28,'4.1.3 spolocne zariadenia'!$K$1:$L$79,2,0)</f>
        <v>#N/A</v>
      </c>
      <c r="E28" s="34">
        <f t="shared" si="0"/>
        <v>0</v>
      </c>
      <c r="F28" s="34" t="str">
        <f t="shared" si="1"/>
        <v xml:space="preserve"> </v>
      </c>
      <c r="G28" s="34">
        <f t="shared" si="2"/>
        <v>0</v>
      </c>
      <c r="H28" s="33" t="str">
        <f t="shared" si="3"/>
        <v/>
      </c>
      <c r="I28" s="33"/>
    </row>
    <row r="29" spans="1:9" x14ac:dyDescent="0.25">
      <c r="A29" s="35">
        <v>19</v>
      </c>
      <c r="B29" s="53"/>
      <c r="C29" s="36"/>
      <c r="D29" s="34" t="e">
        <f>VLOOKUP(B29,'4.1.3 spolocne zariadenia'!$K$1:$L$79,2,0)</f>
        <v>#N/A</v>
      </c>
      <c r="E29" s="34">
        <f t="shared" si="0"/>
        <v>0</v>
      </c>
      <c r="F29" s="34" t="str">
        <f t="shared" si="1"/>
        <v xml:space="preserve"> </v>
      </c>
      <c r="G29" s="34">
        <f t="shared" si="2"/>
        <v>0</v>
      </c>
      <c r="H29" s="33" t="str">
        <f t="shared" si="3"/>
        <v/>
      </c>
      <c r="I29" s="33"/>
    </row>
    <row r="30" spans="1:9" x14ac:dyDescent="0.25">
      <c r="A30" s="35">
        <v>20</v>
      </c>
      <c r="B30" s="53"/>
      <c r="C30" s="36"/>
      <c r="D30" s="34" t="e">
        <f>VLOOKUP(B30,'4.1.3 spolocne zariadenia'!$K$1:$L$79,2,0)</f>
        <v>#N/A</v>
      </c>
      <c r="E30" s="34">
        <f t="shared" si="0"/>
        <v>0</v>
      </c>
      <c r="F30" s="34" t="str">
        <f t="shared" si="1"/>
        <v xml:space="preserve"> </v>
      </c>
      <c r="G30" s="34">
        <f t="shared" si="2"/>
        <v>0</v>
      </c>
      <c r="H30" s="33" t="str">
        <f t="shared" si="3"/>
        <v/>
      </c>
      <c r="I30" s="33"/>
    </row>
    <row r="31" spans="1:9" x14ac:dyDescent="0.25">
      <c r="A31" s="35">
        <v>21</v>
      </c>
      <c r="B31" s="53"/>
      <c r="C31" s="36"/>
      <c r="D31" s="34" t="e">
        <f>VLOOKUP(B31,'4.1.3 spolocne zariadenia'!$K$1:$L$79,2,0)</f>
        <v>#N/A</v>
      </c>
      <c r="E31" s="34">
        <f t="shared" si="0"/>
        <v>0</v>
      </c>
      <c r="F31" s="34" t="str">
        <f t="shared" si="1"/>
        <v xml:space="preserve"> </v>
      </c>
      <c r="G31" s="34">
        <f t="shared" si="2"/>
        <v>0</v>
      </c>
      <c r="H31" s="33" t="str">
        <f t="shared" si="3"/>
        <v/>
      </c>
      <c r="I31" s="33"/>
    </row>
    <row r="32" spans="1:9" x14ac:dyDescent="0.25">
      <c r="A32" s="35">
        <v>22</v>
      </c>
      <c r="B32" s="53"/>
      <c r="C32" s="36"/>
      <c r="D32" s="34" t="e">
        <f>VLOOKUP(B32,'4.1.3 spolocne zariadenia'!$K$1:$L$79,2,0)</f>
        <v>#N/A</v>
      </c>
      <c r="E32" s="34">
        <f t="shared" si="0"/>
        <v>0</v>
      </c>
      <c r="F32" s="34" t="str">
        <f t="shared" si="1"/>
        <v xml:space="preserve"> </v>
      </c>
      <c r="G32" s="34">
        <f t="shared" si="2"/>
        <v>0</v>
      </c>
      <c r="H32" s="33" t="str">
        <f t="shared" si="3"/>
        <v/>
      </c>
      <c r="I32" s="33"/>
    </row>
    <row r="33" spans="1:9" x14ac:dyDescent="0.25">
      <c r="A33" s="35">
        <v>23</v>
      </c>
      <c r="B33" s="53"/>
      <c r="C33" s="36"/>
      <c r="D33" s="34" t="e">
        <f>VLOOKUP(B33,'4.1.3 spolocne zariadenia'!$K$1:$L$79,2,0)</f>
        <v>#N/A</v>
      </c>
      <c r="E33" s="34">
        <f t="shared" si="0"/>
        <v>0</v>
      </c>
      <c r="F33" s="34" t="str">
        <f t="shared" si="1"/>
        <v xml:space="preserve"> </v>
      </c>
      <c r="G33" s="34">
        <f t="shared" si="2"/>
        <v>0</v>
      </c>
      <c r="H33" s="33" t="str">
        <f t="shared" si="3"/>
        <v/>
      </c>
      <c r="I33" s="33"/>
    </row>
    <row r="34" spans="1:9" x14ac:dyDescent="0.25">
      <c r="A34" s="35">
        <v>24</v>
      </c>
      <c r="B34" s="53"/>
      <c r="C34" s="36"/>
      <c r="D34" s="34" t="e">
        <f>VLOOKUP(B34,'4.1.3 spolocne zariadenia'!$K$1:$L$79,2,0)</f>
        <v>#N/A</v>
      </c>
      <c r="E34" s="34">
        <f t="shared" si="0"/>
        <v>0</v>
      </c>
      <c r="F34" s="34" t="str">
        <f t="shared" si="1"/>
        <v xml:space="preserve"> </v>
      </c>
      <c r="G34" s="34">
        <f t="shared" si="2"/>
        <v>0</v>
      </c>
      <c r="H34" s="33" t="str">
        <f t="shared" si="3"/>
        <v/>
      </c>
      <c r="I34" s="33"/>
    </row>
    <row r="35" spans="1:9" x14ac:dyDescent="0.25">
      <c r="A35" s="35">
        <v>25</v>
      </c>
      <c r="B35" s="53"/>
      <c r="C35" s="36"/>
      <c r="D35" s="34" t="e">
        <f>VLOOKUP(B35,'4.1.3 spolocne zariadenia'!$K$1:$L$79,2,0)</f>
        <v>#N/A</v>
      </c>
      <c r="E35" s="34">
        <f t="shared" si="0"/>
        <v>0</v>
      </c>
      <c r="F35" s="34" t="str">
        <f t="shared" si="1"/>
        <v xml:space="preserve"> </v>
      </c>
      <c r="G35" s="34">
        <f t="shared" si="2"/>
        <v>0</v>
      </c>
      <c r="H35" s="33" t="str">
        <f t="shared" si="3"/>
        <v/>
      </c>
      <c r="I35" s="33"/>
    </row>
    <row r="36" spans="1:9" x14ac:dyDescent="0.25">
      <c r="A36" s="35">
        <v>26</v>
      </c>
      <c r="B36" s="53"/>
      <c r="C36" s="36"/>
      <c r="D36" s="34" t="e">
        <f>VLOOKUP(B36,'4.1.3 spolocne zariadenia'!$K$1:$L$79,2,0)</f>
        <v>#N/A</v>
      </c>
      <c r="E36" s="34">
        <f t="shared" si="0"/>
        <v>0</v>
      </c>
      <c r="F36" s="34" t="str">
        <f t="shared" si="1"/>
        <v xml:space="preserve"> </v>
      </c>
      <c r="G36" s="34">
        <f t="shared" si="2"/>
        <v>0</v>
      </c>
      <c r="H36" s="33" t="str">
        <f t="shared" si="3"/>
        <v/>
      </c>
      <c r="I36" s="33"/>
    </row>
    <row r="37" spans="1:9" x14ac:dyDescent="0.25">
      <c r="A37" s="35">
        <v>27</v>
      </c>
      <c r="B37" s="53"/>
      <c r="C37" s="36"/>
      <c r="D37" s="34" t="e">
        <f>VLOOKUP(B37,'4.1.3 spolocne zariadenia'!$K$1:$L$79,2,0)</f>
        <v>#N/A</v>
      </c>
      <c r="E37" s="34">
        <f t="shared" si="0"/>
        <v>0</v>
      </c>
      <c r="F37" s="34" t="str">
        <f t="shared" si="1"/>
        <v xml:space="preserve"> </v>
      </c>
      <c r="G37" s="34">
        <f t="shared" si="2"/>
        <v>0</v>
      </c>
      <c r="H37" s="33" t="str">
        <f t="shared" si="3"/>
        <v/>
      </c>
      <c r="I37" s="33"/>
    </row>
    <row r="38" spans="1:9" x14ac:dyDescent="0.25">
      <c r="A38" s="35">
        <v>28</v>
      </c>
      <c r="B38" s="53"/>
      <c r="C38" s="36"/>
      <c r="D38" s="34" t="e">
        <f>VLOOKUP(B38,'4.1.3 spolocne zariadenia'!$K$1:$L$79,2,0)</f>
        <v>#N/A</v>
      </c>
      <c r="E38" s="34">
        <f t="shared" si="0"/>
        <v>0</v>
      </c>
      <c r="F38" s="34" t="str">
        <f t="shared" si="1"/>
        <v xml:space="preserve"> </v>
      </c>
      <c r="G38" s="34">
        <f t="shared" si="2"/>
        <v>0</v>
      </c>
      <c r="H38" s="33" t="str">
        <f t="shared" si="3"/>
        <v/>
      </c>
      <c r="I38" s="33"/>
    </row>
    <row r="39" spans="1:9" x14ac:dyDescent="0.25">
      <c r="A39" s="35">
        <v>29</v>
      </c>
      <c r="B39" s="53"/>
      <c r="C39" s="36"/>
      <c r="D39" s="34" t="e">
        <f>VLOOKUP(B39,'4.1.3 spolocne zariadenia'!$K$1:$L$79,2,0)</f>
        <v>#N/A</v>
      </c>
      <c r="E39" s="34">
        <f t="shared" si="0"/>
        <v>0</v>
      </c>
      <c r="F39" s="34" t="str">
        <f t="shared" si="1"/>
        <v xml:space="preserve"> </v>
      </c>
      <c r="G39" s="34">
        <f t="shared" si="2"/>
        <v>0</v>
      </c>
      <c r="H39" s="33" t="str">
        <f t="shared" si="3"/>
        <v/>
      </c>
      <c r="I39" s="33"/>
    </row>
    <row r="40" spans="1:9" x14ac:dyDescent="0.25">
      <c r="A40" s="35">
        <v>30</v>
      </c>
      <c r="B40" s="53"/>
      <c r="C40" s="36"/>
      <c r="D40" s="34" t="e">
        <f>VLOOKUP(B40,'4.1.3 spolocne zariadenia'!$K$1:$L$79,2,0)</f>
        <v>#N/A</v>
      </c>
      <c r="E40" s="34">
        <f t="shared" si="0"/>
        <v>0</v>
      </c>
      <c r="F40" s="34" t="str">
        <f t="shared" si="1"/>
        <v xml:space="preserve"> </v>
      </c>
      <c r="G40" s="34">
        <f t="shared" si="2"/>
        <v>0</v>
      </c>
      <c r="H40" s="33" t="str">
        <f t="shared" si="3"/>
        <v/>
      </c>
      <c r="I40" s="33"/>
    </row>
    <row r="43" spans="1:9" hidden="1" x14ac:dyDescent="0.25">
      <c r="A43" s="37"/>
      <c r="B43" s="37"/>
      <c r="C43" s="37"/>
      <c r="D43" s="37"/>
      <c r="E43" s="38">
        <f>SUM(E11:E40)</f>
        <v>0</v>
      </c>
      <c r="F43" s="39">
        <f>COUNT(F11:F40)</f>
        <v>0</v>
      </c>
      <c r="G43" s="37"/>
      <c r="H43" s="37"/>
      <c r="I43" s="37"/>
    </row>
    <row r="44" spans="1:9" x14ac:dyDescent="0.25">
      <c r="B44" s="31" t="s">
        <v>36</v>
      </c>
      <c r="E44" s="40">
        <f>IFERROR(F44,0)</f>
        <v>0</v>
      </c>
      <c r="F44" s="41" t="e">
        <f>E43/F43</f>
        <v>#DIV/0!</v>
      </c>
    </row>
  </sheetData>
  <sheetProtection algorithmName="SHA-512" hashValue="TwdHy8V8/U6PUe3bHpK+SjlQamVjLV15HuNbOBPpirN1Rd6+wu4Ufs67U6q2GLxSydHvh1QkVlnD1M1+ZJph0A==" saltValue="18hxykDKObTo0iYfAc2K5w==" spinCount="100000" sheet="1" objects="1" scenarios="1"/>
  <mergeCells count="2">
    <mergeCell ref="B4:I4"/>
    <mergeCell ref="B5:I5"/>
  </mergeCells>
  <conditionalFormatting sqref="H11:H40">
    <cfRule type="cellIs" dxfId="1" priority="2" operator="equal">
      <formula>"okres je zadaný viackrát"</formula>
    </cfRule>
  </conditionalFormatting>
  <conditionalFormatting sqref="I11:I40">
    <cfRule type="cellIs" dxfId="0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'4.1.3 spolocne zariadenia'!$K$1:$K$79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4.1.3 spolocne zariadenia</vt:lpstr>
      <vt:lpstr>Nezamestanosť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2015-05-19T11:22:18Z</cp:lastPrinted>
  <dcterms:created xsi:type="dcterms:W3CDTF">2015-05-18T08:18:27Z</dcterms:created>
  <dcterms:modified xsi:type="dcterms:W3CDTF">2015-09-23T10:38:26Z</dcterms:modified>
</cp:coreProperties>
</file>