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ŽoNFP\oprava\7.5\"/>
    </mc:Choice>
  </mc:AlternateContent>
  <bookViews>
    <workbookView xWindow="240" yWindow="135" windowWidth="20115" windowHeight="8010"/>
  </bookViews>
  <sheets>
    <sheet name="7.5" sheetId="1" r:id="rId1"/>
    <sheet name="Nezamestnanosť_a_Hustota" sheetId="4" r:id="rId2"/>
  </sheets>
  <definedNames>
    <definedName name="_xlnm._FilterDatabase" localSheetId="1" hidden="1">Nezamestnanosť_a_Hustota!$AF$1:$AH$1</definedName>
    <definedName name="_xlnm.Print_Area" localSheetId="1">Nezamestnanosť_a_Hustota!$A$1:$Y$98</definedName>
    <definedName name="Okres_Bánovce_nad_Bebravou">Nezamestnanosť_a_Hustota!$AG$139:$AG$178</definedName>
    <definedName name="Okres_Banská_Bystrica">Nezamestnanosť_a_Hustota!$AG$784:$AG$813</definedName>
    <definedName name="Okres_Banská_Štiavnica">Nezamestnanosť_a_Hustota!$AG$814:$AG$825</definedName>
    <definedName name="Okres_Bardejov">Nezamestnanosť_a_Hustota!$AG$1257:$AG$1331</definedName>
    <definedName name="Okres_Brezno">Nezamestnanosť_a_Hustota!$AG$826:$AG$838</definedName>
    <definedName name="Okres_Bytča">Nezamestnanosť_a_Hustota!$AG$529:$AG$532</definedName>
    <definedName name="Okres_Čadca">Nezamestnanosť_a_Hustota!$AG$533:$AG$535</definedName>
    <definedName name="Okres_Detva">Nezamestnanosť_a_Hustota!$AG$839:$AG$849</definedName>
    <definedName name="Okres_Dolný_Kubín">Nezamestnanosť_a_Hustota!$AG$536:$AG$550</definedName>
    <definedName name="Okres_Dunajská_Streda">Nezamestnanosť_a_Hustota!$AG$21:$AG$56</definedName>
    <definedName name="Okres_Galanta">Nezamestnanosť_a_Hustota!$AG$57:$AG$65</definedName>
    <definedName name="Okres_Gelnica">Nezamestnanosť_a_Hustota!$AG$1663:$AG$1671</definedName>
    <definedName name="Okres_Hlohovec">Nezamestnanosť_a_Hustota!$AG$66:$AG$81</definedName>
    <definedName name="Okres_Humenné">Nezamestnanosť_a_Hustota!$AG$1332:$AG$1386</definedName>
    <definedName name="Okres_Ilava">Nezamestnanosť_a_Hustota!$AG$179:$AG$189</definedName>
    <definedName name="Okres_Kežmarok">Nezamestnanosť_a_Hustota!$AG$1387:$AG$1409</definedName>
    <definedName name="Okres_Komárno">Nezamestnanosť_a_Hustota!$AG$304:$AG$321</definedName>
    <definedName name="Okres_Košice___okolie">Nezamestnanosť_a_Hustota!$AG$1675:$AG$1747</definedName>
    <definedName name="Okres_Košice_I">Nezamestnanosť_a_Hustota!$AL$1672</definedName>
    <definedName name="Okres_Košice_II">Nezamestnanosť_a_Hustota!$AL$1673</definedName>
    <definedName name="Okres_Košice_IV">Nezamestnanosť_a_Hustota!$AL$1674</definedName>
    <definedName name="Okres_Krupina">Nezamestnanosť_a_Hustota!$AG$850:$AG$880</definedName>
    <definedName name="Okres_Kysucké_Nové_Mesto">Nezamestnanosť_a_Hustota!$AG$551:$AG$555</definedName>
    <definedName name="Okres_Levice">Nezamestnanosť_a_Hustota!$AG$322:$AG$388</definedName>
    <definedName name="Okres_Levoča">Nezamestnanosť_a_Hustota!$AG$1410:$AG$1437</definedName>
    <definedName name="Okres_Liptovský_Mikuláš">Nezamestnanosť_a_Hustota!$AG$556:$AG$596</definedName>
    <definedName name="Okres_Lučenec">Nezamestnanosť_a_Hustota!$AG$881:$AG$925</definedName>
    <definedName name="Okres_Malacky">Nezamestnanosť_a_Hustota!$AG$2:$AG$7</definedName>
    <definedName name="Okres_Martin">Nezamestnanosť_a_Hustota!$AG$597:$AG$627</definedName>
    <definedName name="Okres_Medzilaborce">Nezamestnanosť_a_Hustota!$AG$1438:$AG$1459</definedName>
    <definedName name="Okres_Michalovce">Nezamestnanosť_a_Hustota!$AG$1748:$AG$1808</definedName>
    <definedName name="Okres_Myjava">Nezamestnanosť_a_Hustota!$AG$190:$AG$202</definedName>
    <definedName name="Okres_Námestovo">Nezamestnanosť_a_Hustota!$AG$628:$AG$632</definedName>
    <definedName name="Okres_Nitra">Nezamestnanosť_a_Hustota!$AG$389:$AG$416</definedName>
    <definedName name="Okres_Nové_Mesto_nad_Váhom">Nezamestnanosť_a_Hustota!$AG$203:$AG$220</definedName>
    <definedName name="Okres_Nové_Zámky">Nezamestnanosť_a_Hustota!$AG$417:$AG$441</definedName>
    <definedName name="Okres_Partizánske">Nezamestnanosť_a_Hustota!$AG$221:$AG$235</definedName>
    <definedName name="Okres_Pezinok">Nezamestnanosť_a_Hustota!$AG$8:$AG$11</definedName>
    <definedName name="Okres_Piešťany">Nezamestnanosť_a_Hustota!$AG$82:$AG$92</definedName>
    <definedName name="Okres_Poltár">Nezamestnanosť_a_Hustota!$AG$926:$AG$940</definedName>
    <definedName name="Okres_Poprad">Nezamestnanosť_a_Hustota!$AG$1460:$AG$1468</definedName>
    <definedName name="Okres_Považská_Bystrica">Nezamestnanosť_a_Hustota!$AG$236:$AG$252</definedName>
    <definedName name="Okres_Prešov">Nezamestnanosť_a_Hustota!$AG$1469:$AG$1530</definedName>
    <definedName name="Okres_Prievidza">Nezamestnanosť_a_Hustota!$AG$253:$AG$271</definedName>
    <definedName name="Okres_Púchov">Nezamestnanosť_a_Hustota!$AG$272:$AG$285</definedName>
    <definedName name="Okres_Revúca">Nezamestnanosť_a_Hustota!$AG$941:$AG$976</definedName>
    <definedName name="Okres_Rimavská_Sobota">Nezamestnanosť_a_Hustota!$AG$977:$AG$1071</definedName>
    <definedName name="Okres_Rožňava">Nezamestnanosť_a_Hustota!$AG$1809:$AG$1859</definedName>
    <definedName name="Okres_Ružomberok">Nezamestnanosť_a_Hustota!$AG$633:$AG$643</definedName>
    <definedName name="Okres_Sabinov">Nezamestnanosť_a_Hustota!$AG$1531:$AG$1559</definedName>
    <definedName name="Okres_Senec">Nezamestnanosť_a_Hustota!$AG$12:$AG$20</definedName>
    <definedName name="Okres_Senica">Nezamestnanosť_a_Hustota!$AG$93:$AG$108</definedName>
    <definedName name="Okres_Skalica">Nezamestnanosť_a_Hustota!$AG$109:$AG$121</definedName>
    <definedName name="Okres_Snina">Nezamestnanosť_a_Hustota!$AG$1560:$AG$1588</definedName>
    <definedName name="Okres_Sobrance">Nezamestnanosť_a_Hustota!$AG$1860:$AG$1905</definedName>
    <definedName name="Okres_Spišská_Nová_Ves">Nezamestnanosť_a_Hustota!$AG$1589:$AG$1607</definedName>
    <definedName name="Okres_Stará_Ľubovňa">Nezamestnanosť_a_Hustota!$AG$1072:$AG$1101</definedName>
    <definedName name="Okres_Stropkov">Nezamestnanosť_a_Hustota!$AG$1102:$AG$1143</definedName>
    <definedName name="Okres_Svidník">Nezamestnanosť_a_Hustota!$AG$1144:$AG$1207</definedName>
    <definedName name="Okres_Šaľa">Nezamestnanosť_a_Hustota!$AG$442</definedName>
    <definedName name="Okres_Topoľčany">Nezamestnanosť_a_Hustota!$AG$443:$AG$479</definedName>
    <definedName name="Okres_Trebišov">Nezamestnanosť_a_Hustota!$AG$1608:$AG$1662</definedName>
    <definedName name="Okres_Trenčín">Nezamestnanosť_a_Hustota!$AG$286:$AG$303</definedName>
    <definedName name="Okres_Trnava">Nezamestnanosť_a_Hustota!$AG$122:$AG$138</definedName>
    <definedName name="Okres_Turčianske_Teplice">Nezamestnanosť_a_Hustota!$AG$644:$AG$666</definedName>
    <definedName name="Okres_Tvrdošín">Nezamestnanosť_a_Hustota!$AG$501:$AG$504</definedName>
    <definedName name="Okres_Veľký_Krtíš">Nezamestnanosť_a_Hustota!$AG$667:$AG$729</definedName>
    <definedName name="Okres_Vranov_nad_Topľou">Nezamestnanosť_a_Hustota!$AG$1208:$AG$1256</definedName>
    <definedName name="Okres_Zlaté_Moravce">Nezamestnanosť_a_Hustota!$AG$480:$AG$500</definedName>
    <definedName name="Okres_Zvolen">Nezamestnanosť_a_Hustota!$AG$730:$AG$745</definedName>
    <definedName name="Okres_Žarnovica">Nezamestnanosť_a_Hustota!$AG$746:$AG$756</definedName>
    <definedName name="Okres_Žiar_nad_Hronom">Nezamestnanosť_a_Hustota!$AG$757:$AG$783</definedName>
    <definedName name="Okres_Žilina">Nezamestnanosť_a_Hustota!$AG$505:$AG$528</definedName>
  </definedNames>
  <calcPr calcId="152511"/>
</workbook>
</file>

<file path=xl/calcChain.xml><?xml version="1.0" encoding="utf-8"?>
<calcChain xmlns="http://schemas.openxmlformats.org/spreadsheetml/2006/main">
  <c r="B6" i="4" l="1"/>
  <c r="B56" i="1" l="1"/>
  <c r="B55" i="1"/>
  <c r="B51" i="1" l="1"/>
  <c r="I43" i="1"/>
  <c r="B52" i="1" s="1"/>
  <c r="I45" i="1"/>
  <c r="B54" i="1" s="1"/>
  <c r="I44" i="1"/>
  <c r="B53" i="1" s="1"/>
  <c r="B5" i="4" l="1"/>
  <c r="B77" i="4" l="1"/>
  <c r="P77" i="4" s="1"/>
  <c r="Q77" i="4" s="1"/>
  <c r="B76" i="4"/>
  <c r="P76" i="4" s="1"/>
  <c r="Q76" i="4" s="1"/>
  <c r="B75" i="4"/>
  <c r="N75" i="4" s="1"/>
  <c r="O75" i="4" s="1"/>
  <c r="B74" i="4"/>
  <c r="P74" i="4" s="1"/>
  <c r="Q74" i="4" s="1"/>
  <c r="B73" i="4"/>
  <c r="P73" i="4" s="1"/>
  <c r="Q73" i="4" s="1"/>
  <c r="B72" i="4"/>
  <c r="F72" i="4" s="1"/>
  <c r="G72" i="4" s="1"/>
  <c r="B71" i="4"/>
  <c r="N71" i="4" s="1"/>
  <c r="O71" i="4" s="1"/>
  <c r="B70" i="4"/>
  <c r="N70" i="4" s="1"/>
  <c r="O70" i="4" s="1"/>
  <c r="B69" i="4"/>
  <c r="P69" i="4" s="1"/>
  <c r="Q69" i="4" s="1"/>
  <c r="B68" i="4"/>
  <c r="P68" i="4" s="1"/>
  <c r="Q68" i="4" s="1"/>
  <c r="B67" i="4"/>
  <c r="N67" i="4" s="1"/>
  <c r="O67" i="4" s="1"/>
  <c r="B66" i="4"/>
  <c r="P66" i="4" s="1"/>
  <c r="Q66" i="4" s="1"/>
  <c r="B65" i="4"/>
  <c r="P65" i="4" s="1"/>
  <c r="Q65" i="4" s="1"/>
  <c r="B64" i="4"/>
  <c r="P64" i="4" s="1"/>
  <c r="Q64" i="4" s="1"/>
  <c r="B63" i="4"/>
  <c r="N63" i="4" s="1"/>
  <c r="O63" i="4" s="1"/>
  <c r="B62" i="4"/>
  <c r="N62" i="4" s="1"/>
  <c r="O62" i="4" s="1"/>
  <c r="B61" i="4"/>
  <c r="P61" i="4" s="1"/>
  <c r="Q61" i="4" s="1"/>
  <c r="B60" i="4"/>
  <c r="F60" i="4" s="1"/>
  <c r="G60" i="4" s="1"/>
  <c r="B59" i="4"/>
  <c r="N59" i="4" s="1"/>
  <c r="O59" i="4" s="1"/>
  <c r="B58" i="4"/>
  <c r="P58" i="4" s="1"/>
  <c r="Q58" i="4" s="1"/>
  <c r="B57" i="4"/>
  <c r="P57" i="4" s="1"/>
  <c r="Q57" i="4" s="1"/>
  <c r="B56" i="4"/>
  <c r="F56" i="4" s="1"/>
  <c r="G56" i="4" s="1"/>
  <c r="B55" i="4"/>
  <c r="N55" i="4" s="1"/>
  <c r="O55" i="4" s="1"/>
  <c r="B54" i="4"/>
  <c r="N54" i="4" s="1"/>
  <c r="O54" i="4" s="1"/>
  <c r="B53" i="4"/>
  <c r="P53" i="4" s="1"/>
  <c r="Q53" i="4" s="1"/>
  <c r="B52" i="4"/>
  <c r="N52" i="4" s="1"/>
  <c r="O52" i="4" s="1"/>
  <c r="B51" i="4"/>
  <c r="N51" i="4" s="1"/>
  <c r="O51" i="4" s="1"/>
  <c r="B50" i="4"/>
  <c r="N50" i="4" s="1"/>
  <c r="O50" i="4" s="1"/>
  <c r="B49" i="4"/>
  <c r="P49" i="4" s="1"/>
  <c r="Q49" i="4" s="1"/>
  <c r="B48" i="4"/>
  <c r="N48" i="4" s="1"/>
  <c r="O48" i="4" s="1"/>
  <c r="X41" i="4"/>
  <c r="W41" i="4"/>
  <c r="U41" i="4"/>
  <c r="V41" i="4" s="1"/>
  <c r="P41" i="4"/>
  <c r="Q41" i="4" s="1"/>
  <c r="N41" i="4"/>
  <c r="O41" i="4" s="1"/>
  <c r="J41" i="4"/>
  <c r="K41" i="4" s="1"/>
  <c r="H41" i="4"/>
  <c r="L41" i="4" s="1"/>
  <c r="M41" i="4" s="1"/>
  <c r="F41" i="4"/>
  <c r="G41" i="4" s="1"/>
  <c r="T41" i="4" s="1"/>
  <c r="D41" i="4"/>
  <c r="E41" i="4" s="1"/>
  <c r="X40" i="4"/>
  <c r="W40" i="4"/>
  <c r="U40" i="4"/>
  <c r="V40" i="4" s="1"/>
  <c r="P40" i="4"/>
  <c r="Q40" i="4" s="1"/>
  <c r="N40" i="4"/>
  <c r="R40" i="4" s="1"/>
  <c r="S40" i="4" s="1"/>
  <c r="J40" i="4"/>
  <c r="K40" i="4" s="1"/>
  <c r="H40" i="4"/>
  <c r="I40" i="4" s="1"/>
  <c r="F40" i="4"/>
  <c r="G40" i="4" s="1"/>
  <c r="T40" i="4" s="1"/>
  <c r="D40" i="4"/>
  <c r="E40" i="4" s="1"/>
  <c r="X39" i="4"/>
  <c r="W39" i="4"/>
  <c r="U39" i="4"/>
  <c r="V39" i="4" s="1"/>
  <c r="P39" i="4"/>
  <c r="Q39" i="4" s="1"/>
  <c r="N39" i="4"/>
  <c r="R39" i="4" s="1"/>
  <c r="S39" i="4" s="1"/>
  <c r="J39" i="4"/>
  <c r="K39" i="4" s="1"/>
  <c r="H39" i="4"/>
  <c r="F39" i="4"/>
  <c r="G39" i="4" s="1"/>
  <c r="T39" i="4" s="1"/>
  <c r="D39" i="4"/>
  <c r="E39" i="4" s="1"/>
  <c r="X38" i="4"/>
  <c r="W38" i="4"/>
  <c r="U38" i="4"/>
  <c r="V38" i="4" s="1"/>
  <c r="P38" i="4"/>
  <c r="Q38" i="4" s="1"/>
  <c r="N38" i="4"/>
  <c r="O38" i="4" s="1"/>
  <c r="J38" i="4"/>
  <c r="K38" i="4" s="1"/>
  <c r="H38" i="4"/>
  <c r="F38" i="4"/>
  <c r="G38" i="4" s="1"/>
  <c r="T38" i="4" s="1"/>
  <c r="D38" i="4"/>
  <c r="E38" i="4" s="1"/>
  <c r="X37" i="4"/>
  <c r="W37" i="4"/>
  <c r="U37" i="4"/>
  <c r="V37" i="4" s="1"/>
  <c r="P37" i="4"/>
  <c r="Q37" i="4" s="1"/>
  <c r="N37" i="4"/>
  <c r="O37" i="4" s="1"/>
  <c r="J37" i="4"/>
  <c r="K37" i="4" s="1"/>
  <c r="H37" i="4"/>
  <c r="I37" i="4" s="1"/>
  <c r="F37" i="4"/>
  <c r="G37" i="4" s="1"/>
  <c r="T37" i="4" s="1"/>
  <c r="D37" i="4"/>
  <c r="E37" i="4" s="1"/>
  <c r="X36" i="4"/>
  <c r="W36" i="4"/>
  <c r="U36" i="4"/>
  <c r="V36" i="4" s="1"/>
  <c r="P36" i="4"/>
  <c r="Q36" i="4" s="1"/>
  <c r="N36" i="4"/>
  <c r="J36" i="4"/>
  <c r="K36" i="4" s="1"/>
  <c r="H36" i="4"/>
  <c r="I36" i="4" s="1"/>
  <c r="F36" i="4"/>
  <c r="G36" i="4" s="1"/>
  <c r="T36" i="4" s="1"/>
  <c r="D36" i="4"/>
  <c r="E36" i="4" s="1"/>
  <c r="X35" i="4"/>
  <c r="W35" i="4"/>
  <c r="U35" i="4"/>
  <c r="V35" i="4" s="1"/>
  <c r="P35" i="4"/>
  <c r="Q35" i="4" s="1"/>
  <c r="N35" i="4"/>
  <c r="J35" i="4"/>
  <c r="K35" i="4" s="1"/>
  <c r="H35" i="4"/>
  <c r="F35" i="4"/>
  <c r="G35" i="4" s="1"/>
  <c r="T35" i="4" s="1"/>
  <c r="D35" i="4"/>
  <c r="E35" i="4" s="1"/>
  <c r="X34" i="4"/>
  <c r="W34" i="4"/>
  <c r="U34" i="4"/>
  <c r="V34" i="4" s="1"/>
  <c r="P34" i="4"/>
  <c r="Q34" i="4" s="1"/>
  <c r="N34" i="4"/>
  <c r="O34" i="4" s="1"/>
  <c r="J34" i="4"/>
  <c r="K34" i="4" s="1"/>
  <c r="H34" i="4"/>
  <c r="F34" i="4"/>
  <c r="G34" i="4" s="1"/>
  <c r="T34" i="4" s="1"/>
  <c r="D34" i="4"/>
  <c r="E34" i="4" s="1"/>
  <c r="X33" i="4"/>
  <c r="W33" i="4"/>
  <c r="U33" i="4"/>
  <c r="V33" i="4" s="1"/>
  <c r="P33" i="4"/>
  <c r="Q33" i="4" s="1"/>
  <c r="N33" i="4"/>
  <c r="J33" i="4"/>
  <c r="K33" i="4" s="1"/>
  <c r="H33" i="4"/>
  <c r="F33" i="4"/>
  <c r="G33" i="4" s="1"/>
  <c r="T33" i="4" s="1"/>
  <c r="D33" i="4"/>
  <c r="E33" i="4" s="1"/>
  <c r="X32" i="4"/>
  <c r="W32" i="4"/>
  <c r="U32" i="4"/>
  <c r="V32" i="4" s="1"/>
  <c r="P32" i="4"/>
  <c r="Q32" i="4" s="1"/>
  <c r="N32" i="4"/>
  <c r="R32" i="4" s="1"/>
  <c r="S32" i="4" s="1"/>
  <c r="J32" i="4"/>
  <c r="K32" i="4" s="1"/>
  <c r="H32" i="4"/>
  <c r="I32" i="4" s="1"/>
  <c r="F32" i="4"/>
  <c r="G32" i="4" s="1"/>
  <c r="T32" i="4" s="1"/>
  <c r="D32" i="4"/>
  <c r="E32" i="4" s="1"/>
  <c r="X31" i="4"/>
  <c r="W31" i="4"/>
  <c r="U31" i="4"/>
  <c r="V31" i="4" s="1"/>
  <c r="Q31" i="4"/>
  <c r="P31" i="4"/>
  <c r="N31" i="4"/>
  <c r="O31" i="4" s="1"/>
  <c r="J31" i="4"/>
  <c r="K31" i="4" s="1"/>
  <c r="H31" i="4"/>
  <c r="L31" i="4" s="1"/>
  <c r="M31" i="4" s="1"/>
  <c r="F31" i="4"/>
  <c r="G31" i="4" s="1"/>
  <c r="T31" i="4" s="1"/>
  <c r="D31" i="4"/>
  <c r="E31" i="4" s="1"/>
  <c r="X30" i="4"/>
  <c r="W30" i="4"/>
  <c r="U30" i="4"/>
  <c r="V30" i="4" s="1"/>
  <c r="P30" i="4"/>
  <c r="Q30" i="4" s="1"/>
  <c r="N30" i="4"/>
  <c r="O30" i="4" s="1"/>
  <c r="J30" i="4"/>
  <c r="K30" i="4" s="1"/>
  <c r="H30" i="4"/>
  <c r="I30" i="4" s="1"/>
  <c r="F30" i="4"/>
  <c r="G30" i="4" s="1"/>
  <c r="T30" i="4" s="1"/>
  <c r="D30" i="4"/>
  <c r="E30" i="4" s="1"/>
  <c r="X29" i="4"/>
  <c r="W29" i="4"/>
  <c r="U29" i="4"/>
  <c r="V29" i="4" s="1"/>
  <c r="P29" i="4"/>
  <c r="Q29" i="4" s="1"/>
  <c r="N29" i="4"/>
  <c r="J29" i="4"/>
  <c r="K29" i="4" s="1"/>
  <c r="H29" i="4"/>
  <c r="I29" i="4" s="1"/>
  <c r="G29" i="4"/>
  <c r="T29" i="4" s="1"/>
  <c r="F29" i="4"/>
  <c r="D29" i="4"/>
  <c r="E29" i="4" s="1"/>
  <c r="X28" i="4"/>
  <c r="W28" i="4"/>
  <c r="U28" i="4"/>
  <c r="V28" i="4" s="1"/>
  <c r="P28" i="4"/>
  <c r="Q28" i="4" s="1"/>
  <c r="N28" i="4"/>
  <c r="O28" i="4" s="1"/>
  <c r="J28" i="4"/>
  <c r="K28" i="4" s="1"/>
  <c r="H28" i="4"/>
  <c r="F28" i="4"/>
  <c r="G28" i="4" s="1"/>
  <c r="T28" i="4" s="1"/>
  <c r="D28" i="4"/>
  <c r="E28" i="4" s="1"/>
  <c r="X27" i="4"/>
  <c r="W27" i="4"/>
  <c r="U27" i="4"/>
  <c r="V27" i="4" s="1"/>
  <c r="P27" i="4"/>
  <c r="Q27" i="4" s="1"/>
  <c r="N27" i="4"/>
  <c r="O27" i="4" s="1"/>
  <c r="J27" i="4"/>
  <c r="K27" i="4" s="1"/>
  <c r="H27" i="4"/>
  <c r="L27" i="4" s="1"/>
  <c r="M27" i="4" s="1"/>
  <c r="F27" i="4"/>
  <c r="G27" i="4" s="1"/>
  <c r="T27" i="4" s="1"/>
  <c r="D27" i="4"/>
  <c r="E27" i="4" s="1"/>
  <c r="X26" i="4"/>
  <c r="W26" i="4"/>
  <c r="U26" i="4"/>
  <c r="V26" i="4" s="1"/>
  <c r="P26" i="4"/>
  <c r="Q26" i="4" s="1"/>
  <c r="N26" i="4"/>
  <c r="O26" i="4" s="1"/>
  <c r="J26" i="4"/>
  <c r="K26" i="4" s="1"/>
  <c r="H26" i="4"/>
  <c r="F26" i="4"/>
  <c r="G26" i="4" s="1"/>
  <c r="T26" i="4" s="1"/>
  <c r="D26" i="4"/>
  <c r="E26" i="4" s="1"/>
  <c r="X25" i="4"/>
  <c r="W25" i="4"/>
  <c r="U25" i="4"/>
  <c r="V25" i="4" s="1"/>
  <c r="P25" i="4"/>
  <c r="Q25" i="4" s="1"/>
  <c r="N25" i="4"/>
  <c r="J25" i="4"/>
  <c r="K25" i="4" s="1"/>
  <c r="H25" i="4"/>
  <c r="I25" i="4" s="1"/>
  <c r="F25" i="4"/>
  <c r="G25" i="4" s="1"/>
  <c r="T25" i="4" s="1"/>
  <c r="D25" i="4"/>
  <c r="E25" i="4" s="1"/>
  <c r="X24" i="4"/>
  <c r="W24" i="4"/>
  <c r="U24" i="4"/>
  <c r="V24" i="4" s="1"/>
  <c r="P24" i="4"/>
  <c r="Q24" i="4" s="1"/>
  <c r="O24" i="4"/>
  <c r="N24" i="4"/>
  <c r="J24" i="4"/>
  <c r="K24" i="4" s="1"/>
  <c r="H24" i="4"/>
  <c r="I24" i="4" s="1"/>
  <c r="F24" i="4"/>
  <c r="G24" i="4" s="1"/>
  <c r="T24" i="4" s="1"/>
  <c r="D24" i="4"/>
  <c r="E24" i="4" s="1"/>
  <c r="X23" i="4"/>
  <c r="W23" i="4"/>
  <c r="U23" i="4"/>
  <c r="V23" i="4" s="1"/>
  <c r="P23" i="4"/>
  <c r="Q23" i="4" s="1"/>
  <c r="N23" i="4"/>
  <c r="O23" i="4" s="1"/>
  <c r="J23" i="4"/>
  <c r="K23" i="4" s="1"/>
  <c r="H23" i="4"/>
  <c r="L23" i="4" s="1"/>
  <c r="M23" i="4" s="1"/>
  <c r="F23" i="4"/>
  <c r="G23" i="4" s="1"/>
  <c r="T23" i="4" s="1"/>
  <c r="D23" i="4"/>
  <c r="E23" i="4" s="1"/>
  <c r="X22" i="4"/>
  <c r="W22" i="4"/>
  <c r="U22" i="4"/>
  <c r="V22" i="4" s="1"/>
  <c r="P22" i="4"/>
  <c r="Q22" i="4" s="1"/>
  <c r="N22" i="4"/>
  <c r="O22" i="4" s="1"/>
  <c r="J22" i="4"/>
  <c r="K22" i="4" s="1"/>
  <c r="H22" i="4"/>
  <c r="I22" i="4" s="1"/>
  <c r="F22" i="4"/>
  <c r="G22" i="4" s="1"/>
  <c r="T22" i="4" s="1"/>
  <c r="D22" i="4"/>
  <c r="E22" i="4" s="1"/>
  <c r="X21" i="4"/>
  <c r="W21" i="4"/>
  <c r="U21" i="4"/>
  <c r="V21" i="4" s="1"/>
  <c r="P21" i="4"/>
  <c r="Q21" i="4" s="1"/>
  <c r="N21" i="4"/>
  <c r="O21" i="4" s="1"/>
  <c r="J21" i="4"/>
  <c r="K21" i="4" s="1"/>
  <c r="H21" i="4"/>
  <c r="I21" i="4" s="1"/>
  <c r="G21" i="4"/>
  <c r="T21" i="4" s="1"/>
  <c r="F21" i="4"/>
  <c r="D21" i="4"/>
  <c r="E21" i="4" s="1"/>
  <c r="X20" i="4"/>
  <c r="W20" i="4"/>
  <c r="U20" i="4"/>
  <c r="V20" i="4" s="1"/>
  <c r="P20" i="4"/>
  <c r="Q20" i="4" s="1"/>
  <c r="N20" i="4"/>
  <c r="O20" i="4" s="1"/>
  <c r="J20" i="4"/>
  <c r="K20" i="4" s="1"/>
  <c r="H20" i="4"/>
  <c r="I20" i="4" s="1"/>
  <c r="F20" i="4"/>
  <c r="G20" i="4" s="1"/>
  <c r="T20" i="4" s="1"/>
  <c r="D20" i="4"/>
  <c r="E20" i="4" s="1"/>
  <c r="X19" i="4"/>
  <c r="W19" i="4"/>
  <c r="U19" i="4"/>
  <c r="V19" i="4" s="1"/>
  <c r="P19" i="4"/>
  <c r="Q19" i="4" s="1"/>
  <c r="N19" i="4"/>
  <c r="O19" i="4" s="1"/>
  <c r="J19" i="4"/>
  <c r="K19" i="4" s="1"/>
  <c r="H19" i="4"/>
  <c r="F19" i="4"/>
  <c r="G19" i="4" s="1"/>
  <c r="T19" i="4" s="1"/>
  <c r="D19" i="4"/>
  <c r="E19" i="4" s="1"/>
  <c r="X18" i="4"/>
  <c r="W18" i="4"/>
  <c r="U18" i="4"/>
  <c r="V18" i="4" s="1"/>
  <c r="Q18" i="4"/>
  <c r="P18" i="4"/>
  <c r="N18" i="4"/>
  <c r="O18" i="4" s="1"/>
  <c r="J18" i="4"/>
  <c r="K18" i="4" s="1"/>
  <c r="I18" i="4"/>
  <c r="H18" i="4"/>
  <c r="F18" i="4"/>
  <c r="G18" i="4" s="1"/>
  <c r="T18" i="4" s="1"/>
  <c r="D18" i="4"/>
  <c r="E18" i="4" s="1"/>
  <c r="X17" i="4"/>
  <c r="U17" i="4"/>
  <c r="V17" i="4" s="1"/>
  <c r="P17" i="4"/>
  <c r="Q17" i="4" s="1"/>
  <c r="N17" i="4"/>
  <c r="O17" i="4" s="1"/>
  <c r="J17" i="4"/>
  <c r="K17" i="4" s="1"/>
  <c r="H17" i="4"/>
  <c r="I17" i="4" s="1"/>
  <c r="F17" i="4"/>
  <c r="G17" i="4" s="1"/>
  <c r="T17" i="4" s="1"/>
  <c r="D17" i="4"/>
  <c r="E17" i="4" s="1"/>
  <c r="W17" i="4" s="1"/>
  <c r="X16" i="4"/>
  <c r="W16" i="4"/>
  <c r="U16" i="4"/>
  <c r="V16" i="4" s="1"/>
  <c r="P16" i="4"/>
  <c r="Q16" i="4" s="1"/>
  <c r="N16" i="4"/>
  <c r="O16" i="4" s="1"/>
  <c r="J16" i="4"/>
  <c r="K16" i="4" s="1"/>
  <c r="H16" i="4"/>
  <c r="I16" i="4" s="1"/>
  <c r="F16" i="4"/>
  <c r="G16" i="4" s="1"/>
  <c r="T16" i="4" s="1"/>
  <c r="D16" i="4"/>
  <c r="E16" i="4" s="1"/>
  <c r="X15" i="4"/>
  <c r="W15" i="4"/>
  <c r="U15" i="4"/>
  <c r="V15" i="4" s="1"/>
  <c r="P15" i="4"/>
  <c r="Q15" i="4" s="1"/>
  <c r="N15" i="4"/>
  <c r="O15" i="4" s="1"/>
  <c r="J15" i="4"/>
  <c r="K15" i="4" s="1"/>
  <c r="H15" i="4"/>
  <c r="F15" i="4"/>
  <c r="G15" i="4" s="1"/>
  <c r="T15" i="4" s="1"/>
  <c r="D15" i="4"/>
  <c r="E15" i="4" s="1"/>
  <c r="X14" i="4"/>
  <c r="W14" i="4"/>
  <c r="U14" i="4"/>
  <c r="V14" i="4" s="1"/>
  <c r="P14" i="4"/>
  <c r="Q14" i="4" s="1"/>
  <c r="N14" i="4"/>
  <c r="O14" i="4" s="1"/>
  <c r="J14" i="4"/>
  <c r="K14" i="4" s="1"/>
  <c r="I14" i="4"/>
  <c r="H14" i="4"/>
  <c r="F14" i="4"/>
  <c r="G14" i="4" s="1"/>
  <c r="T14" i="4" s="1"/>
  <c r="D14" i="4"/>
  <c r="E14" i="4" s="1"/>
  <c r="X13" i="4"/>
  <c r="U13" i="4"/>
  <c r="V13" i="4" s="1"/>
  <c r="P13" i="4"/>
  <c r="Q13" i="4" s="1"/>
  <c r="N13" i="4"/>
  <c r="J13" i="4"/>
  <c r="K13" i="4" s="1"/>
  <c r="H13" i="4"/>
  <c r="I13" i="4" s="1"/>
  <c r="F13" i="4"/>
  <c r="G13" i="4" s="1"/>
  <c r="T13" i="4" s="1"/>
  <c r="D13" i="4"/>
  <c r="E13" i="4" s="1"/>
  <c r="W13" i="4" s="1"/>
  <c r="U12" i="4"/>
  <c r="V12" i="4" s="1"/>
  <c r="P12" i="4"/>
  <c r="Q12" i="4" s="1"/>
  <c r="N12" i="4"/>
  <c r="J12" i="4"/>
  <c r="K12" i="4" s="1"/>
  <c r="H12" i="4"/>
  <c r="I12" i="4" s="1"/>
  <c r="F12" i="4"/>
  <c r="G12" i="4" s="1"/>
  <c r="T12" i="4" s="1"/>
  <c r="D12" i="4"/>
  <c r="E12" i="4" s="1"/>
  <c r="W12" i="4" s="1"/>
  <c r="B7" i="4"/>
  <c r="L15" i="4" l="1"/>
  <c r="M15" i="4" s="1"/>
  <c r="L19" i="4"/>
  <c r="M19" i="4" s="1"/>
  <c r="I15" i="4"/>
  <c r="I19" i="4"/>
  <c r="I23" i="4"/>
  <c r="I27" i="4"/>
  <c r="L35" i="4"/>
  <c r="M35" i="4" s="1"/>
  <c r="L38" i="4"/>
  <c r="M38" i="4" s="1"/>
  <c r="R35" i="4"/>
  <c r="S35" i="4" s="1"/>
  <c r="O39" i="4"/>
  <c r="R14" i="4"/>
  <c r="S14" i="4" s="1"/>
  <c r="R16" i="4"/>
  <c r="S16" i="4" s="1"/>
  <c r="R18" i="4"/>
  <c r="S18" i="4" s="1"/>
  <c r="R20" i="4"/>
  <c r="S20" i="4" s="1"/>
  <c r="R22" i="4"/>
  <c r="S22" i="4" s="1"/>
  <c r="R24" i="4"/>
  <c r="S24" i="4" s="1"/>
  <c r="R26" i="4"/>
  <c r="S26" i="4" s="1"/>
  <c r="R28" i="4"/>
  <c r="S28" i="4" s="1"/>
  <c r="I31" i="4"/>
  <c r="O35" i="4"/>
  <c r="I41" i="4"/>
  <c r="L14" i="4"/>
  <c r="M14" i="4" s="1"/>
  <c r="L16" i="4"/>
  <c r="M16" i="4" s="1"/>
  <c r="L18" i="4"/>
  <c r="M18" i="4" s="1"/>
  <c r="L20" i="4"/>
  <c r="M20" i="4" s="1"/>
  <c r="R21" i="4"/>
  <c r="S21" i="4" s="1"/>
  <c r="L22" i="4"/>
  <c r="M22" i="4" s="1"/>
  <c r="L24" i="4"/>
  <c r="M24" i="4" s="1"/>
  <c r="R25" i="4"/>
  <c r="S25" i="4" s="1"/>
  <c r="L26" i="4"/>
  <c r="M26" i="4" s="1"/>
  <c r="L28" i="4"/>
  <c r="M28" i="4" s="1"/>
  <c r="R29" i="4"/>
  <c r="S29" i="4" s="1"/>
  <c r="L33" i="4"/>
  <c r="M33" i="4" s="1"/>
  <c r="R33" i="4"/>
  <c r="S33" i="4" s="1"/>
  <c r="I35" i="4"/>
  <c r="L39" i="4"/>
  <c r="M39" i="4" s="1"/>
  <c r="O25" i="4"/>
  <c r="I26" i="4"/>
  <c r="I28" i="4"/>
  <c r="O29" i="4"/>
  <c r="R31" i="4"/>
  <c r="S31" i="4" s="1"/>
  <c r="I33" i="4"/>
  <c r="O33" i="4"/>
  <c r="L34" i="4"/>
  <c r="M34" i="4" s="1"/>
  <c r="R36" i="4"/>
  <c r="S36" i="4" s="1"/>
  <c r="L37" i="4"/>
  <c r="M37" i="4" s="1"/>
  <c r="R37" i="4"/>
  <c r="S37" i="4" s="1"/>
  <c r="I39" i="4"/>
  <c r="R41" i="4"/>
  <c r="S41" i="4" s="1"/>
  <c r="X12" i="4"/>
  <c r="B8" i="4" s="1"/>
  <c r="R12" i="4"/>
  <c r="S12" i="4" s="1"/>
  <c r="R13" i="4"/>
  <c r="S13" i="4" s="1"/>
  <c r="P48" i="4"/>
  <c r="Q48" i="4" s="1"/>
  <c r="O13" i="4"/>
  <c r="I26" i="1"/>
  <c r="I25" i="1"/>
  <c r="F48" i="4"/>
  <c r="G48" i="4" s="1"/>
  <c r="F64" i="4"/>
  <c r="G64" i="4" s="1"/>
  <c r="N60" i="4"/>
  <c r="O60" i="4" s="1"/>
  <c r="F52" i="4"/>
  <c r="G52" i="4" s="1"/>
  <c r="N64" i="4"/>
  <c r="O64" i="4" s="1"/>
  <c r="P52" i="4"/>
  <c r="Q52" i="4" s="1"/>
  <c r="P50" i="4"/>
  <c r="Q50" i="4" s="1"/>
  <c r="N58" i="4"/>
  <c r="O58" i="4" s="1"/>
  <c r="P60" i="4"/>
  <c r="Q60" i="4" s="1"/>
  <c r="F50" i="4"/>
  <c r="G50" i="4" s="1"/>
  <c r="N74" i="4"/>
  <c r="O74" i="4" s="1"/>
  <c r="O12" i="4"/>
  <c r="F68" i="4"/>
  <c r="G68" i="4" s="1"/>
  <c r="N66" i="4"/>
  <c r="O66" i="4" s="1"/>
  <c r="N68" i="4"/>
  <c r="O68" i="4" s="1"/>
  <c r="N76" i="4"/>
  <c r="O76" i="4" s="1"/>
  <c r="P56" i="4"/>
  <c r="Q56" i="4" s="1"/>
  <c r="P72" i="4"/>
  <c r="Q72" i="4" s="1"/>
  <c r="P54" i="4"/>
  <c r="Q54" i="4" s="1"/>
  <c r="N56" i="4"/>
  <c r="O56" i="4" s="1"/>
  <c r="F58" i="4"/>
  <c r="G58" i="4" s="1"/>
  <c r="P62" i="4"/>
  <c r="Q62" i="4" s="1"/>
  <c r="F66" i="4"/>
  <c r="G66" i="4" s="1"/>
  <c r="P70" i="4"/>
  <c r="Q70" i="4" s="1"/>
  <c r="N72" i="4"/>
  <c r="O72" i="4" s="1"/>
  <c r="F74" i="4"/>
  <c r="G74" i="4" s="1"/>
  <c r="F54" i="4"/>
  <c r="G54" i="4" s="1"/>
  <c r="F62" i="4"/>
  <c r="G62" i="4" s="1"/>
  <c r="F70" i="4"/>
  <c r="G70" i="4" s="1"/>
  <c r="R17" i="4"/>
  <c r="S17" i="4" s="1"/>
  <c r="K44" i="4"/>
  <c r="L30" i="4"/>
  <c r="M30" i="4" s="1"/>
  <c r="R30" i="4"/>
  <c r="S30" i="4" s="1"/>
  <c r="L12" i="4"/>
  <c r="M12" i="4" s="1"/>
  <c r="R15" i="4"/>
  <c r="S15" i="4" s="1"/>
  <c r="L17" i="4"/>
  <c r="M17" i="4" s="1"/>
  <c r="R19" i="4"/>
  <c r="S19" i="4" s="1"/>
  <c r="L21" i="4"/>
  <c r="M21" i="4" s="1"/>
  <c r="R23" i="4"/>
  <c r="S23" i="4" s="1"/>
  <c r="L25" i="4"/>
  <c r="M25" i="4" s="1"/>
  <c r="R27" i="4"/>
  <c r="S27" i="4" s="1"/>
  <c r="L29" i="4"/>
  <c r="M29" i="4" s="1"/>
  <c r="L13" i="4"/>
  <c r="M13" i="4" s="1"/>
  <c r="O32" i="4"/>
  <c r="I34" i="4"/>
  <c r="O36" i="4"/>
  <c r="I38" i="4"/>
  <c r="I44" i="4" s="1"/>
  <c r="O40" i="4"/>
  <c r="N49" i="4"/>
  <c r="O49" i="4" s="1"/>
  <c r="F51" i="4"/>
  <c r="G51" i="4" s="1"/>
  <c r="P51" i="4"/>
  <c r="Q51" i="4" s="1"/>
  <c r="N53" i="4"/>
  <c r="O53" i="4" s="1"/>
  <c r="F55" i="4"/>
  <c r="G55" i="4" s="1"/>
  <c r="P55" i="4"/>
  <c r="Q55" i="4" s="1"/>
  <c r="N57" i="4"/>
  <c r="O57" i="4" s="1"/>
  <c r="F59" i="4"/>
  <c r="G59" i="4" s="1"/>
  <c r="P59" i="4"/>
  <c r="Q59" i="4" s="1"/>
  <c r="N61" i="4"/>
  <c r="O61" i="4" s="1"/>
  <c r="F63" i="4"/>
  <c r="G63" i="4" s="1"/>
  <c r="P63" i="4"/>
  <c r="Q63" i="4" s="1"/>
  <c r="N65" i="4"/>
  <c r="O65" i="4" s="1"/>
  <c r="F67" i="4"/>
  <c r="G67" i="4" s="1"/>
  <c r="P67" i="4"/>
  <c r="Q67" i="4" s="1"/>
  <c r="N69" i="4"/>
  <c r="O69" i="4" s="1"/>
  <c r="F71" i="4"/>
  <c r="G71" i="4" s="1"/>
  <c r="P71" i="4"/>
  <c r="Q71" i="4" s="1"/>
  <c r="N73" i="4"/>
  <c r="O73" i="4" s="1"/>
  <c r="F75" i="4"/>
  <c r="G75" i="4" s="1"/>
  <c r="P75" i="4"/>
  <c r="Q75" i="4" s="1"/>
  <c r="N77" i="4"/>
  <c r="O77" i="4" s="1"/>
  <c r="L32" i="4"/>
  <c r="M32" i="4" s="1"/>
  <c r="R34" i="4"/>
  <c r="S34" i="4" s="1"/>
  <c r="L36" i="4"/>
  <c r="M36" i="4" s="1"/>
  <c r="R38" i="4"/>
  <c r="S38" i="4" s="1"/>
  <c r="L40" i="4"/>
  <c r="M40" i="4" s="1"/>
  <c r="F49" i="4"/>
  <c r="G49" i="4" s="1"/>
  <c r="F53" i="4"/>
  <c r="G53" i="4" s="1"/>
  <c r="F57" i="4"/>
  <c r="G57" i="4" s="1"/>
  <c r="F61" i="4"/>
  <c r="G61" i="4" s="1"/>
  <c r="F65" i="4"/>
  <c r="G65" i="4" s="1"/>
  <c r="F69" i="4"/>
  <c r="G69" i="4" s="1"/>
  <c r="F73" i="4"/>
  <c r="G73" i="4" s="1"/>
  <c r="F77" i="4"/>
  <c r="G77" i="4" s="1"/>
  <c r="F76" i="4"/>
  <c r="G76" i="4" s="1"/>
  <c r="L44" i="4" l="1"/>
  <c r="M45" i="4" s="1"/>
  <c r="H18" i="1" s="1"/>
  <c r="I18" i="1" s="1"/>
  <c r="T44" i="4"/>
  <c r="R45" i="4"/>
  <c r="S45" i="4" s="1"/>
  <c r="H22" i="1" s="1"/>
  <c r="G44" i="4"/>
  <c r="I45" i="4"/>
  <c r="I22" i="1" l="1"/>
  <c r="B50" i="1"/>
  <c r="T45" i="4"/>
  <c r="G45" i="4" s="1"/>
  <c r="H14" i="1" s="1"/>
  <c r="I13" i="1" l="1"/>
  <c r="I46" i="1" s="1"/>
  <c r="B49" i="1"/>
</calcChain>
</file>

<file path=xl/sharedStrings.xml><?xml version="1.0" encoding="utf-8"?>
<sst xmlns="http://schemas.openxmlformats.org/spreadsheetml/2006/main" count="11945" uniqueCount="2216">
  <si>
    <t>Žiadateľ</t>
  </si>
  <si>
    <t>IČO</t>
  </si>
  <si>
    <t>Výška OV</t>
  </si>
  <si>
    <t>P.č.</t>
  </si>
  <si>
    <t>Kritérium</t>
  </si>
  <si>
    <t>Body</t>
  </si>
  <si>
    <t>Poznámka</t>
  </si>
  <si>
    <t>1.</t>
  </si>
  <si>
    <t xml:space="preserve">Projekt sa realizuje v okrese s priemernou mierou evidovanej nezamestnanosti k 31.12. roku predchádzajúcom roku vyhlásenia výzvy: </t>
  </si>
  <si>
    <t>2.</t>
  </si>
  <si>
    <t>– do 50 vrátane</t>
  </si>
  <si>
    <t>– nad 50 do 100 vrátane</t>
  </si>
  <si>
    <t xml:space="preserve">– nad 100  </t>
  </si>
  <si>
    <t>3.</t>
  </si>
  <si>
    <t>Projekt podáva a je realizovaný v obci do 500 obyvateľov   vrátane  alebo projekt má dosah na viac obcí a podáva ho združenie obcí</t>
  </si>
  <si>
    <t>4.</t>
  </si>
  <si>
    <t>Deklarované oprávnené výdavky žiadateľom  v súvislosti s projektom sú:</t>
  </si>
  <si>
    <t>Pri obciach do 500 obyvateľov  vrátane</t>
  </si>
  <si>
    <t>Pri obciach nad 500  do 750 obyvateľov  vrátane</t>
  </si>
  <si>
    <t xml:space="preserve">Pri obciach nad  750 do 1000 obyvateľov  </t>
  </si>
  <si>
    <t>5.</t>
  </si>
  <si>
    <t>6.</t>
  </si>
  <si>
    <t>7.</t>
  </si>
  <si>
    <t>Nevzťahuje sa na podopatrenie 7.3 a na výzvy v rámci CLLD.</t>
  </si>
  <si>
    <r>
      <t>Vidieckosť (hustota obyvateľstva na km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):</t>
    </r>
  </si>
  <si>
    <t>– do 15 % vrátane</t>
  </si>
  <si>
    <t>– nad 15%</t>
  </si>
  <si>
    <t>V prípade, ak sa projekt realizuje vo viacerých okresoch, body sa pridelia na základe nezamestnanosti vypočítanej aritmetickým priemerom z údajov nezamestnanosti všetkých okresov, kde sa projekt realizuje.</t>
  </si>
  <si>
    <r>
      <t>Projekt je umiestnený v okrese s nasledovnou  hustotou obyvateľov na km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:</t>
    </r>
  </si>
  <si>
    <r>
      <t>Projekt je umiestnený v obci s nasledovnou hustotou obyvateľov na km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:</t>
    </r>
  </si>
  <si>
    <t>a) max. vo výške 100 tis. EUR vrátane</t>
  </si>
  <si>
    <t>b) max. vo výške 200 tis. EUR vrátane</t>
  </si>
  <si>
    <t>c) viac ako 200 tis. EUR</t>
  </si>
  <si>
    <t>a) max. vo výške 150 tis. EUR vrátane</t>
  </si>
  <si>
    <t>b) max. vo výške 250 tis. EUR vrátane</t>
  </si>
  <si>
    <t>c) viac ako 250 tis. EUR</t>
  </si>
  <si>
    <t>a) max. vo výške 200 tis. EUR vrátane</t>
  </si>
  <si>
    <t>c) viac ako 350 tis. EUR</t>
  </si>
  <si>
    <t>Projekt súvisí aj s ekonomickým rozvojom alebo projekt kombinuje viacero akcií vytvárajúcich konkrétne podmienky pre ekonomický rozvoj vidieckych obcí (t. z. napr., že podporené investície budú mať pozitívny vplyv na zamestnanosť, rozvoj podnikania a pod.), za predpokladu súladu ekonomického rozvoja s ochranou životného prostredia a racionálneho využitia prírodných zdrojov alebo projekt obsahuje aj prvky zelenej infraštruktúry</t>
  </si>
  <si>
    <t>počet bodov</t>
  </si>
  <si>
    <t>Evidovaná miera nezamestnanosti v %</t>
  </si>
  <si>
    <t>Súčet bodov</t>
  </si>
  <si>
    <t>b) max. vo výške 150 tis. EUR vrátane</t>
  </si>
  <si>
    <t>c) viac ako 150 tis. EUR</t>
  </si>
  <si>
    <t xml:space="preserve">Pri  združeniach obcí   </t>
  </si>
  <si>
    <t>a) max. vo výške 250 tis. EUR vrátane</t>
  </si>
  <si>
    <t>b) max. vo výške 300 tis. EUR vrátane</t>
  </si>
  <si>
    <t>Projekt rieši aj uľahčenie prístupu marginalizovaných skupín  ( vrátane marginalizovaných rómskych komunít) alebo jeho súčasťou sú prvky zelenej infraštruktúry</t>
  </si>
  <si>
    <t>Maximálny počet bodov je 18</t>
  </si>
  <si>
    <t>Obec alebo  združenie  ešte nemá schválený žiadny projekt  v rámci podopatrení 7.2, 7.4 a 7.5 PRV SR 2014-2020 alebo v rámci súbežne vyhlásených výziev nepodalo viac žiadostí o NFP v rámci týchto opatrení.</t>
  </si>
  <si>
    <t>Maximálne 6 bodov. Údaje k 31.12 predchádzajúceho roka výzvy. U združení obcí sa použije vážený aritmetický priemer.</t>
  </si>
  <si>
    <t>Obec</t>
  </si>
  <si>
    <t>Okres</t>
  </si>
  <si>
    <t>hustota</t>
  </si>
  <si>
    <t>počet obyvateľov</t>
  </si>
  <si>
    <t>výmera</t>
  </si>
  <si>
    <t>Tabuľka č. 4</t>
  </si>
  <si>
    <t>Okres Malacky</t>
  </si>
  <si>
    <t>Záhorie (vojenský obvod)</t>
  </si>
  <si>
    <t>Okres_Bratislava_I</t>
  </si>
  <si>
    <t>Plavecké Podhradie</t>
  </si>
  <si>
    <t>Okres_Bratislava_II</t>
  </si>
  <si>
    <t>nezamestnanosť</t>
  </si>
  <si>
    <t>Plavecký Mikuláš</t>
  </si>
  <si>
    <t>Okres_Bratislava_III</t>
  </si>
  <si>
    <t>Borinka</t>
  </si>
  <si>
    <t>Okres_Bratislava_IV</t>
  </si>
  <si>
    <t>Pernek</t>
  </si>
  <si>
    <t>Okres_Bratislava_V</t>
  </si>
  <si>
    <t>Okres_Malacky</t>
  </si>
  <si>
    <t>BA - Malacky</t>
  </si>
  <si>
    <t>Suchohrad</t>
  </si>
  <si>
    <t>Okres_Pezinok</t>
  </si>
  <si>
    <t>BA - Pezinok</t>
  </si>
  <si>
    <t>Okres Pezinok</t>
  </si>
  <si>
    <t>Dubová, okres Pezinok</t>
  </si>
  <si>
    <t>Projekt sa realizuje v okrese/okresoch:</t>
  </si>
  <si>
    <t>Okres_Senec</t>
  </si>
  <si>
    <t>BA - Senec</t>
  </si>
  <si>
    <t>Jablonec</t>
  </si>
  <si>
    <t>skryt</t>
  </si>
  <si>
    <t>skryť</t>
  </si>
  <si>
    <t>Okres_Dunajská_Streda</t>
  </si>
  <si>
    <t>TT - Dunajská Streda</t>
  </si>
  <si>
    <t>Píla, okres Pezinok</t>
  </si>
  <si>
    <t>obec</t>
  </si>
  <si>
    <t>obec číslo</t>
  </si>
  <si>
    <t>Nezamestanosť</t>
  </si>
  <si>
    <t>výpočet</t>
  </si>
  <si>
    <t>Hustota obec</t>
  </si>
  <si>
    <t>Hustota okres</t>
  </si>
  <si>
    <t>kontrola</t>
  </si>
  <si>
    <t>kontrola1</t>
  </si>
  <si>
    <t>kontrola2</t>
  </si>
  <si>
    <t>Okres_Galanta</t>
  </si>
  <si>
    <t>TT - Galanta</t>
  </si>
  <si>
    <t>Štefanová</t>
  </si>
  <si>
    <t>Okres_Hlohovec</t>
  </si>
  <si>
    <t>TT - Hlohovec</t>
  </si>
  <si>
    <t>Okres Senec</t>
  </si>
  <si>
    <t>Boldog</t>
  </si>
  <si>
    <t>Okres_Piešťany</t>
  </si>
  <si>
    <t>TT - Piešťany</t>
  </si>
  <si>
    <t>Hrubá Borša</t>
  </si>
  <si>
    <t>Okres_Senica</t>
  </si>
  <si>
    <t>TT - Senica</t>
  </si>
  <si>
    <t>Hrubý Šúr</t>
  </si>
  <si>
    <t>Okres_Skalica</t>
  </si>
  <si>
    <t>TT - Skalica</t>
  </si>
  <si>
    <t>Hurbanova Ves</t>
  </si>
  <si>
    <t>Okres_Trnava</t>
  </si>
  <si>
    <t>TT - Trnava</t>
  </si>
  <si>
    <t>Kostolná pri Dunaji</t>
  </si>
  <si>
    <t>Okres_Bánovce_nad_Bebravou</t>
  </si>
  <si>
    <t>TN - Bánovce nad Bebravou</t>
  </si>
  <si>
    <t>Vlky</t>
  </si>
  <si>
    <t>Okres_Ilava</t>
  </si>
  <si>
    <t>TN - Ilava</t>
  </si>
  <si>
    <t>Igram</t>
  </si>
  <si>
    <t>Okres_Myjava</t>
  </si>
  <si>
    <t>TN - Myjava</t>
  </si>
  <si>
    <t>Kaplna</t>
  </si>
  <si>
    <t>Okres_Nové_Mesto_nad_Váhom</t>
  </si>
  <si>
    <t>TN - Nové Mesto nad Váhom</t>
  </si>
  <si>
    <t>Nový Svet</t>
  </si>
  <si>
    <t>Okres_Partizánske</t>
  </si>
  <si>
    <t>TN - Partizánske</t>
  </si>
  <si>
    <t>Okres Dunajská Streda</t>
  </si>
  <si>
    <t>Báč</t>
  </si>
  <si>
    <t>Okres_Považská_Bystrica</t>
  </si>
  <si>
    <t>TN - Považská Bystrica</t>
  </si>
  <si>
    <t>Baloň</t>
  </si>
  <si>
    <t>Okres_Prievidza</t>
  </si>
  <si>
    <t>TN - Prievidza</t>
  </si>
  <si>
    <t>Blahová</t>
  </si>
  <si>
    <t>Okres_Púchov</t>
  </si>
  <si>
    <t>TN - Púchov</t>
  </si>
  <si>
    <t>Blatná na Ostrove</t>
  </si>
  <si>
    <t>Okres_Trenčín</t>
  </si>
  <si>
    <t>TN - Trenčín</t>
  </si>
  <si>
    <t>Boheľov</t>
  </si>
  <si>
    <t>Okres_Komárno</t>
  </si>
  <si>
    <t>NR - Komárno</t>
  </si>
  <si>
    <t>Čakany</t>
  </si>
  <si>
    <t>Okres_Levice</t>
  </si>
  <si>
    <t>NR - Levice</t>
  </si>
  <si>
    <t>Dobrohošť</t>
  </si>
  <si>
    <t>Okres_Nitra</t>
  </si>
  <si>
    <t>NR - Nitra</t>
  </si>
  <si>
    <t>Dolný Bar</t>
  </si>
  <si>
    <t>Okres_Nové_Zámky</t>
  </si>
  <si>
    <t>NR - Nové Zámky</t>
  </si>
  <si>
    <t>Hubice</t>
  </si>
  <si>
    <t>Okres_Šaľa</t>
  </si>
  <si>
    <t>NR - Šaľa</t>
  </si>
  <si>
    <t>Hviezdoslavov</t>
  </si>
  <si>
    <t>Okres_Topoľčany</t>
  </si>
  <si>
    <t>NR - Topoľčany</t>
  </si>
  <si>
    <t>Janíky</t>
  </si>
  <si>
    <t>Okres_Zlaté_Moravce</t>
  </si>
  <si>
    <t>NR - Zlaté Moravce</t>
  </si>
  <si>
    <t>Jurová</t>
  </si>
  <si>
    <t>Okres_Tvrdošín</t>
  </si>
  <si>
    <t>ZA - Tvrdošín</t>
  </si>
  <si>
    <t>Kľúčovec</t>
  </si>
  <si>
    <t>Okres_Žilina</t>
  </si>
  <si>
    <t>ZA - Žilina</t>
  </si>
  <si>
    <t>Lúč na Ostrove</t>
  </si>
  <si>
    <t>Okres_Bytča</t>
  </si>
  <si>
    <t>ZA - Bytča</t>
  </si>
  <si>
    <t>Medveďov</t>
  </si>
  <si>
    <t>Okres_Čadca</t>
  </si>
  <si>
    <t>ZA - Čadca</t>
  </si>
  <si>
    <t>Mierovo</t>
  </si>
  <si>
    <t>Okres_Dolný_Kubín</t>
  </si>
  <si>
    <t>ZA - Dolný Kubín</t>
  </si>
  <si>
    <t>Michal na Ostrove</t>
  </si>
  <si>
    <t>Okres_Kysucké_Nové_Mesto</t>
  </si>
  <si>
    <t>ZA - Kysucké Nové Mesto</t>
  </si>
  <si>
    <t>Oľdza</t>
  </si>
  <si>
    <t>Okres_Liptovský_Mikuláš</t>
  </si>
  <si>
    <t>ZA - Liptovský Mikuláš</t>
  </si>
  <si>
    <t>Padáň</t>
  </si>
  <si>
    <t>Okres_Martin</t>
  </si>
  <si>
    <t>ZA - Martin</t>
  </si>
  <si>
    <t>Sap</t>
  </si>
  <si>
    <t>Okres_Námestovo</t>
  </si>
  <si>
    <t>ZA - Námestovo</t>
  </si>
  <si>
    <t>Pataš</t>
  </si>
  <si>
    <t>Okres_Ružomberok</t>
  </si>
  <si>
    <t>ZA - Ružomberok</t>
  </si>
  <si>
    <t>Ňárad</t>
  </si>
  <si>
    <t>Okres_Turčianske_Teplice</t>
  </si>
  <si>
    <t>ZA - Turčianske Teplice</t>
  </si>
  <si>
    <t>Trnávka, okres Dunajská Streda</t>
  </si>
  <si>
    <t>Okres_Veľký_Krtíš</t>
  </si>
  <si>
    <t>BB - Veľký Krtíš</t>
  </si>
  <si>
    <t>Trstená na Ostrove</t>
  </si>
  <si>
    <t>Okres_Zvolen</t>
  </si>
  <si>
    <t>BB - Zvolen</t>
  </si>
  <si>
    <t>Veľká Paka</t>
  </si>
  <si>
    <t>Okres_Žarnovica</t>
  </si>
  <si>
    <t>BB - Žarnovica</t>
  </si>
  <si>
    <t>Vojka nad Dunajom</t>
  </si>
  <si>
    <t>Okres_Žiar_nad_Hronom</t>
  </si>
  <si>
    <t>BB - Žiar nad Hronom</t>
  </si>
  <si>
    <t>Bodíky</t>
  </si>
  <si>
    <t>Okres_Banská_Bystrica</t>
  </si>
  <si>
    <t>BB - Banská Bystrica</t>
  </si>
  <si>
    <t>Bellova Ves</t>
  </si>
  <si>
    <t>Okres_Banská_Štiavnica</t>
  </si>
  <si>
    <t>BB - Banská Štiavnica</t>
  </si>
  <si>
    <t>Dunajský Klátov</t>
  </si>
  <si>
    <t>Okres_Brezno</t>
  </si>
  <si>
    <t>BB - Brezno</t>
  </si>
  <si>
    <t>Horné Mýto</t>
  </si>
  <si>
    <t>Okres_Detva</t>
  </si>
  <si>
    <t>BB - Detva</t>
  </si>
  <si>
    <t>Macov</t>
  </si>
  <si>
    <t>Okres_Krupina</t>
  </si>
  <si>
    <t>BB - Krupina</t>
  </si>
  <si>
    <t>Mad</t>
  </si>
  <si>
    <t>Okres_Lučenec</t>
  </si>
  <si>
    <t>BB - Lučenec</t>
  </si>
  <si>
    <t>Povoda</t>
  </si>
  <si>
    <t>Okres_Poltár</t>
  </si>
  <si>
    <t>BB - Poltár</t>
  </si>
  <si>
    <t>Vieska, okres Dunajská Streda</t>
  </si>
  <si>
    <t>Okres_Revúca</t>
  </si>
  <si>
    <t>BB - Revúca</t>
  </si>
  <si>
    <t>Kyselica</t>
  </si>
  <si>
    <t>Okres_Rimavská_Sobota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</si>
  <si>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</si>
  <si>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Potônske Lúky</t>
  </si>
  <si>
    <t>Okres_Stará_Ľubovňa</t>
  </si>
  <si>
    <t>PR - Stará Ľubovňa</t>
  </si>
  <si>
    <t>Okres Galanta</t>
  </si>
  <si>
    <t>Dolný Chotár</t>
  </si>
  <si>
    <t>Okres_Stropkov</t>
  </si>
  <si>
    <t>PR - Stropkov</t>
  </si>
  <si>
    <t>Gáň</t>
  </si>
  <si>
    <t>Okres_Svidník</t>
  </si>
  <si>
    <t>PR - Svidník</t>
  </si>
  <si>
    <t>Hoste</t>
  </si>
  <si>
    <t>Okres_Vranov_nad_Topľou</t>
  </si>
  <si>
    <t>PR - Vranov nad Topľou</t>
  </si>
  <si>
    <t>Jánovce, okres Galanta</t>
  </si>
  <si>
    <t>Okres_Bardejov</t>
  </si>
  <si>
    <t>PR - Bardejov</t>
  </si>
  <si>
    <t>Pusté Sady</t>
  </si>
  <si>
    <t>Okres_Humenné</t>
  </si>
  <si>
    <t>PR - Humenné</t>
  </si>
  <si>
    <t>Šalgočka</t>
  </si>
  <si>
    <t>Okres_Kežmarok</t>
  </si>
  <si>
    <t>PR - Kežmarok</t>
  </si>
  <si>
    <t>Topoľnica</t>
  </si>
  <si>
    <t>Okres_Levoča</t>
  </si>
  <si>
    <t>PR - Levoča</t>
  </si>
  <si>
    <t>Zemianske Sady</t>
  </si>
  <si>
    <t>Okres_Medzilaborce</t>
  </si>
  <si>
    <t>PR - Medzilaborce</t>
  </si>
  <si>
    <t>Malá Mača</t>
  </si>
  <si>
    <t>Okres_Poprad</t>
  </si>
  <si>
    <t>PR - Poprad</t>
  </si>
  <si>
    <t>Okres Hlohovec</t>
  </si>
  <si>
    <t>Dolné Otrokovce</t>
  </si>
  <si>
    <t>Okres_Prešov</t>
  </si>
  <si>
    <t>PR - Prešov</t>
  </si>
  <si>
    <t>Dolné Trhovište</t>
  </si>
  <si>
    <t>Okres_Sabinov</t>
  </si>
  <si>
    <t>PR - Sabinov</t>
  </si>
  <si>
    <t>Horné Otrokovce</t>
  </si>
  <si>
    <t>Okres_Snina</t>
  </si>
  <si>
    <t>PR - Snina</t>
  </si>
  <si>
    <t>Jalšové</t>
  </si>
  <si>
    <t>Okres_Spišská_Nová_Ves</t>
  </si>
  <si>
    <t>KE - Spišská Nová Ves</t>
  </si>
  <si>
    <t>Koplotovce</t>
  </si>
  <si>
    <t>Okres_Trebišov</t>
  </si>
  <si>
    <t>KE - Trebišov</t>
  </si>
  <si>
    <t>Merašice</t>
  </si>
  <si>
    <t>Okres_Gelnica</t>
  </si>
  <si>
    <t>KE - Gelnica</t>
  </si>
  <si>
    <t>Pastuchov</t>
  </si>
  <si>
    <t>Okres_Košice_I</t>
  </si>
  <si>
    <t>KE - Košice I</t>
  </si>
  <si>
    <t>Sasinkovo</t>
  </si>
  <si>
    <t>Okres_Košice_II</t>
  </si>
  <si>
    <t>KE - Košice II</t>
  </si>
  <si>
    <t>Siladice</t>
  </si>
  <si>
    <t>Okres_Košice_IV</t>
  </si>
  <si>
    <t>KE - Košice IV</t>
  </si>
  <si>
    <t>Žlkovce</t>
  </si>
  <si>
    <t>Okres_Košice_III</t>
  </si>
  <si>
    <t>Okres_Košice___okolie</t>
  </si>
  <si>
    <t>KE - Košice - okolie</t>
  </si>
  <si>
    <t>Ratkovce</t>
  </si>
  <si>
    <t>Okres_Michalovce</t>
  </si>
  <si>
    <t>KE - Michalovce</t>
  </si>
  <si>
    <t>Dolné Zelenice</t>
  </si>
  <si>
    <t>Okres_Rožňava</t>
  </si>
  <si>
    <t>KE - Rožňava</t>
  </si>
  <si>
    <t>Horné Zelenice</t>
  </si>
  <si>
    <t>Okres_Sobrance</t>
  </si>
  <si>
    <t>KE - Sobrance</t>
  </si>
  <si>
    <t>Horné Trhovište</t>
  </si>
  <si>
    <t>Tekolďany</t>
  </si>
  <si>
    <t>Tepličky</t>
  </si>
  <si>
    <t>Bratislavský_kraj</t>
  </si>
  <si>
    <t>Okres Piešťany</t>
  </si>
  <si>
    <t>Dolný Lopašov</t>
  </si>
  <si>
    <t>Kočín-Lančár</t>
  </si>
  <si>
    <t>Nižná, okres Piešťany</t>
  </si>
  <si>
    <t>Pečeňady</t>
  </si>
  <si>
    <t>Prašník</t>
  </si>
  <si>
    <t>Rakovice</t>
  </si>
  <si>
    <t>Šterusy</t>
  </si>
  <si>
    <t>Hubina</t>
  </si>
  <si>
    <t>Ducové</t>
  </si>
  <si>
    <t>Trnavský_kraj</t>
  </si>
  <si>
    <t>Bašovce</t>
  </si>
  <si>
    <t>Šípkové</t>
  </si>
  <si>
    <t>Okres Senica</t>
  </si>
  <si>
    <t>Bílkove Humence</t>
  </si>
  <si>
    <t>Častkov</t>
  </si>
  <si>
    <t>Hlboké</t>
  </si>
  <si>
    <t>Hradište pod Vrátnom</t>
  </si>
  <si>
    <t>Koválov</t>
  </si>
  <si>
    <t>Kuklov</t>
  </si>
  <si>
    <t>Trenčiansky_kraj</t>
  </si>
  <si>
    <t>Osuské</t>
  </si>
  <si>
    <t>Plavecký Peter</t>
  </si>
  <si>
    <t>Podbranč</t>
  </si>
  <si>
    <t>Prietrž</t>
  </si>
  <si>
    <t>Prievaly</t>
  </si>
  <si>
    <t>Rovensko</t>
  </si>
  <si>
    <t>Smolinské</t>
  </si>
  <si>
    <t>Smrdáky</t>
  </si>
  <si>
    <t>Rohov</t>
  </si>
  <si>
    <t>Rybky</t>
  </si>
  <si>
    <t>Nitriansky_kraj</t>
  </si>
  <si>
    <t>Okres Skalica</t>
  </si>
  <si>
    <t>Dubovce</t>
  </si>
  <si>
    <t>Chropov</t>
  </si>
  <si>
    <t>Kátov</t>
  </si>
  <si>
    <t>Koválovec</t>
  </si>
  <si>
    <t>Letničie</t>
  </si>
  <si>
    <t>Lopašov</t>
  </si>
  <si>
    <t>Mokrý Háj</t>
  </si>
  <si>
    <t>Oreské, okres Skalica</t>
  </si>
  <si>
    <t>Žilinský_kraj</t>
  </si>
  <si>
    <t>Popudinské Močidľany</t>
  </si>
  <si>
    <t>Prietržka</t>
  </si>
  <si>
    <t>Radimov</t>
  </si>
  <si>
    <t>Trnovec</t>
  </si>
  <si>
    <t>Vrádište</t>
  </si>
  <si>
    <t>Okres Trnava</t>
  </si>
  <si>
    <t>Bíňovce</t>
  </si>
  <si>
    <t>Borová</t>
  </si>
  <si>
    <t>Buková</t>
  </si>
  <si>
    <t>Dobrá Voda</t>
  </si>
  <si>
    <t>Dolné Dubové</t>
  </si>
  <si>
    <t>Horná Krupá</t>
  </si>
  <si>
    <t>Horné Dubové</t>
  </si>
  <si>
    <t>Banskobystrický_kraj</t>
  </si>
  <si>
    <t>Košolná</t>
  </si>
  <si>
    <t>Naháč</t>
  </si>
  <si>
    <t>Pavlice</t>
  </si>
  <si>
    <t>Slovenská Nová Ves</t>
  </si>
  <si>
    <t>Dlhá</t>
  </si>
  <si>
    <t>Radošovce, okres Trnava</t>
  </si>
  <si>
    <t>Dolné Lovčice</t>
  </si>
  <si>
    <t>Šelpice</t>
  </si>
  <si>
    <t>Lošonec</t>
  </si>
  <si>
    <t>Zvončín</t>
  </si>
  <si>
    <t>Okres Bánovce nad Bebravou</t>
  </si>
  <si>
    <t>Ľutov</t>
  </si>
  <si>
    <t>Malá Hradná</t>
  </si>
  <si>
    <t>Malé Hoste</t>
  </si>
  <si>
    <t>Miezgovce</t>
  </si>
  <si>
    <t>Prešovský_kraj</t>
  </si>
  <si>
    <t>Nedašovce</t>
  </si>
  <si>
    <t>Omastiná</t>
  </si>
  <si>
    <t>Pečeňany</t>
  </si>
  <si>
    <t>Podlužany, okres Bánovce nad Bebravou</t>
  </si>
  <si>
    <t>Pravotice</t>
  </si>
  <si>
    <t>Prusy</t>
  </si>
  <si>
    <t>Ruskovce, okres Bánovce nad Bebravou</t>
  </si>
  <si>
    <t>Slatina nad Bebravou</t>
  </si>
  <si>
    <t>Slatinka nad Bebravou</t>
  </si>
  <si>
    <t>Šípkov</t>
  </si>
  <si>
    <t>Šišov</t>
  </si>
  <si>
    <t>Timoradza</t>
  </si>
  <si>
    <t>Trebichava</t>
  </si>
  <si>
    <t>Uhrovské Podhradie</t>
  </si>
  <si>
    <t>Košický_kraj</t>
  </si>
  <si>
    <t>Veľké Hoste</t>
  </si>
  <si>
    <t>Veľké Chlievany</t>
  </si>
  <si>
    <t>Vysočany</t>
  </si>
  <si>
    <t>Zlatníky</t>
  </si>
  <si>
    <t>Žitná-Radiša</t>
  </si>
  <si>
    <t>Brezolupy</t>
  </si>
  <si>
    <t>Cimenná</t>
  </si>
  <si>
    <t>Čierna Lehota, okres Bánovce nad Bebravou</t>
  </si>
  <si>
    <t>Dežerice</t>
  </si>
  <si>
    <t>Dolné Naštice</t>
  </si>
  <si>
    <t>Dubnička</t>
  </si>
  <si>
    <t>Dvorec</t>
  </si>
  <si>
    <t>Haláčovce</t>
  </si>
  <si>
    <t>Horné Naštice</t>
  </si>
  <si>
    <t>Krásna Ves</t>
  </si>
  <si>
    <t>Kšinná</t>
  </si>
  <si>
    <t>Veľké Držkovce</t>
  </si>
  <si>
    <t>Otrhánky</t>
  </si>
  <si>
    <t>Libichava</t>
  </si>
  <si>
    <t>Chudá Lehota</t>
  </si>
  <si>
    <t>Pochabany</t>
  </si>
  <si>
    <t>Borčany</t>
  </si>
  <si>
    <t>Okres Ilava</t>
  </si>
  <si>
    <t>Červený Kameň</t>
  </si>
  <si>
    <t>Dulov</t>
  </si>
  <si>
    <t>Tuchyňa</t>
  </si>
  <si>
    <t>Zliechov</t>
  </si>
  <si>
    <t>Borčice</t>
  </si>
  <si>
    <t>Kameničany</t>
  </si>
  <si>
    <t>Sedmerovec</t>
  </si>
  <si>
    <t>Slavnica</t>
  </si>
  <si>
    <t>Krivoklát</t>
  </si>
  <si>
    <t>Vršatské Podhradie</t>
  </si>
  <si>
    <t>Bohunice, okres Ilava</t>
  </si>
  <si>
    <t>Okres Myjava</t>
  </si>
  <si>
    <t>Brestovec, okres Myjava</t>
  </si>
  <si>
    <t>Bukovec, okres Myjava</t>
  </si>
  <si>
    <t>Chvojnica, okres Myjava</t>
  </si>
  <si>
    <t>Jablonka</t>
  </si>
  <si>
    <t>Košariská</t>
  </si>
  <si>
    <t>Polianka</t>
  </si>
  <si>
    <t>Poriadie</t>
  </si>
  <si>
    <t>Priepasné</t>
  </si>
  <si>
    <t>Rudník, okres Myjava</t>
  </si>
  <si>
    <t>Stará Myjava</t>
  </si>
  <si>
    <t>Hrašné</t>
  </si>
  <si>
    <t>Kostolné</t>
  </si>
  <si>
    <t>Podkylava</t>
  </si>
  <si>
    <t>Okres Nové Mesto nad Váhom</t>
  </si>
  <si>
    <t>Brunovce</t>
  </si>
  <si>
    <t>Dolné Srnie</t>
  </si>
  <si>
    <t>Hôrka nad Váhom</t>
  </si>
  <si>
    <t>Hrádok</t>
  </si>
  <si>
    <t>Hrachovište</t>
  </si>
  <si>
    <t>Lúka</t>
  </si>
  <si>
    <t>Modrová</t>
  </si>
  <si>
    <t>Modrovka</t>
  </si>
  <si>
    <t>Nová Lehota</t>
  </si>
  <si>
    <t>Očkov</t>
  </si>
  <si>
    <t>Potvorice</t>
  </si>
  <si>
    <t>Stará Lehota</t>
  </si>
  <si>
    <t>Trenčianske Bohuslavice</t>
  </si>
  <si>
    <t>Vaďovce</t>
  </si>
  <si>
    <t>Višňové, okres Nové Mesto nad Váhom</t>
  </si>
  <si>
    <t>Haluzice</t>
  </si>
  <si>
    <t>Zemianske Podhradie</t>
  </si>
  <si>
    <t>Nová Ves nad Váhom</t>
  </si>
  <si>
    <t>Okres Partizánske</t>
  </si>
  <si>
    <t>Malé Kršteňany</t>
  </si>
  <si>
    <t>Nadlice</t>
  </si>
  <si>
    <t>Nedanovce</t>
  </si>
  <si>
    <t>Ostratice</t>
  </si>
  <si>
    <t>Pažiť</t>
  </si>
  <si>
    <t>Veľké Kršteňany</t>
  </si>
  <si>
    <t>Veľký Klíž</t>
  </si>
  <si>
    <t>Kolačno</t>
  </si>
  <si>
    <t>Livina</t>
  </si>
  <si>
    <t>Livinské Opatovce</t>
  </si>
  <si>
    <t>Krásno</t>
  </si>
  <si>
    <t>Turčianky</t>
  </si>
  <si>
    <t>Ješkova Ves</t>
  </si>
  <si>
    <t>Brodzany</t>
  </si>
  <si>
    <t>Malé Uherce</t>
  </si>
  <si>
    <t>Okres Považská Bystrica</t>
  </si>
  <si>
    <t>Horná Mariková</t>
  </si>
  <si>
    <t>Kostolec</t>
  </si>
  <si>
    <t>Stupné</t>
  </si>
  <si>
    <t>Vrchteplá</t>
  </si>
  <si>
    <t>Záskalie</t>
  </si>
  <si>
    <t>Dolný Lieskov</t>
  </si>
  <si>
    <t>Slopná</t>
  </si>
  <si>
    <t>Hatné</t>
  </si>
  <si>
    <t>Klieština</t>
  </si>
  <si>
    <t>Čelkova Lehota</t>
  </si>
  <si>
    <t>Malé Lednice</t>
  </si>
  <si>
    <t>Sádočné</t>
  </si>
  <si>
    <t>Ďurďové</t>
  </si>
  <si>
    <t>Bodiná</t>
  </si>
  <si>
    <t>Počarová</t>
  </si>
  <si>
    <t>Horný Lieskov</t>
  </si>
  <si>
    <t>Podskalie</t>
  </si>
  <si>
    <t>Okres Prievidza</t>
  </si>
  <si>
    <t>Čavoj</t>
  </si>
  <si>
    <t>Dlžín</t>
  </si>
  <si>
    <t>Horné Vestenice</t>
  </si>
  <si>
    <t>Chvojnica, okres Prievidza</t>
  </si>
  <si>
    <t>Kocurany</t>
  </si>
  <si>
    <t>Kostolná Ves</t>
  </si>
  <si>
    <t>Malá Čausa</t>
  </si>
  <si>
    <t>Malinová</t>
  </si>
  <si>
    <t>Nevidzany, okres Prievidza</t>
  </si>
  <si>
    <t>Podhradie, okres Prievidza</t>
  </si>
  <si>
    <t>Poluvsie</t>
  </si>
  <si>
    <t>Radobica</t>
  </si>
  <si>
    <t>Rudnianska Lehota</t>
  </si>
  <si>
    <t>Seč</t>
  </si>
  <si>
    <t>Šútovce</t>
  </si>
  <si>
    <t>Temeš</t>
  </si>
  <si>
    <t>Veľká Čausa</t>
  </si>
  <si>
    <t>Lipník</t>
  </si>
  <si>
    <t>Jalovec, okres Prievidza</t>
  </si>
  <si>
    <t>Okres Púchov</t>
  </si>
  <si>
    <t>Zubák</t>
  </si>
  <si>
    <t>Dolná Breznica</t>
  </si>
  <si>
    <t>Horovce, okres Púchov</t>
  </si>
  <si>
    <t>Lednica</t>
  </si>
  <si>
    <t>Lúky</t>
  </si>
  <si>
    <t>Mestečko</t>
  </si>
  <si>
    <t>Mojtín</t>
  </si>
  <si>
    <t>Visolaje</t>
  </si>
  <si>
    <t>Záriečie</t>
  </si>
  <si>
    <t>Nimnica</t>
  </si>
  <si>
    <t>Streženice</t>
  </si>
  <si>
    <t>Vydrná</t>
  </si>
  <si>
    <t>Kvašov</t>
  </si>
  <si>
    <t>Horná Breznica</t>
  </si>
  <si>
    <t>Okres Trenčín</t>
  </si>
  <si>
    <t>Adamovské Kochanovce</t>
  </si>
  <si>
    <t>Bobot</t>
  </si>
  <si>
    <t>Dolná Poruba</t>
  </si>
  <si>
    <t>Dubodiel</t>
  </si>
  <si>
    <t>Horňany</t>
  </si>
  <si>
    <t>Hrabovka</t>
  </si>
  <si>
    <t>Ivanovce</t>
  </si>
  <si>
    <t>Kostolná-Záriečie</t>
  </si>
  <si>
    <t>Krivosúd-Bodovka</t>
  </si>
  <si>
    <t>Motešice</t>
  </si>
  <si>
    <t>Neporadza, okres Trenčín</t>
  </si>
  <si>
    <t>Opatovce</t>
  </si>
  <si>
    <t>Štvrtok</t>
  </si>
  <si>
    <t>Trenčianske Mitice</t>
  </si>
  <si>
    <t>Veľká Hradná</t>
  </si>
  <si>
    <t>Veľké Bierovce</t>
  </si>
  <si>
    <t>Zamarovce</t>
  </si>
  <si>
    <t>Petrova Lehota</t>
  </si>
  <si>
    <t>Okres Komárno</t>
  </si>
  <si>
    <t>Bodza</t>
  </si>
  <si>
    <t>Brestovec, okres Komárno</t>
  </si>
  <si>
    <t>Dedina Mládeže</t>
  </si>
  <si>
    <t>Klížska Nemá</t>
  </si>
  <si>
    <t>Kravany nad Dunajom</t>
  </si>
  <si>
    <t>Lipové</t>
  </si>
  <si>
    <t>Martovce</t>
  </si>
  <si>
    <t>Mudroňovo</t>
  </si>
  <si>
    <t>Patince</t>
  </si>
  <si>
    <t>Radvaň nad Dunajom</t>
  </si>
  <si>
    <t>Šrobárová</t>
  </si>
  <si>
    <t>Tôň</t>
  </si>
  <si>
    <t>Trávnik</t>
  </si>
  <si>
    <t>Veľké Kosihy</t>
  </si>
  <si>
    <t>Vrbová nad Váhom</t>
  </si>
  <si>
    <t>Bodzianske Lúky</t>
  </si>
  <si>
    <t>Virt</t>
  </si>
  <si>
    <t>Holiare</t>
  </si>
  <si>
    <t>Okres Levice</t>
  </si>
  <si>
    <t>Bajka</t>
  </si>
  <si>
    <t>Beša, okres Levice</t>
  </si>
  <si>
    <t>Bielovce</t>
  </si>
  <si>
    <t>Bory</t>
  </si>
  <si>
    <t>Brhlovce</t>
  </si>
  <si>
    <t>Čajkov</t>
  </si>
  <si>
    <t>Čaka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</si>
  <si>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</si>
  <si>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</si>
  <si>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</si>
  <si>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</si>
  <si>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</si>
  <si>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</si>
  <si>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</si>
  <si>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Hokovce</t>
  </si>
  <si>
    <t>Hontianska Vrbica</t>
  </si>
  <si>
    <t>Horná Seč</t>
  </si>
  <si>
    <t>Horné Semerovce</t>
  </si>
  <si>
    <t>Horné Turovce</t>
  </si>
  <si>
    <t>Horný Pial</t>
  </si>
  <si>
    <t>Hronské Kosihy</t>
  </si>
  <si>
    <t>Iňa</t>
  </si>
  <si>
    <t>Ipeľské Úľany</t>
  </si>
  <si>
    <t>Ipeľský Sokolec</t>
  </si>
  <si>
    <t>Jabloňovce</t>
  </si>
  <si>
    <t>Jur nad Hronom</t>
  </si>
  <si>
    <t>Krškany</t>
  </si>
  <si>
    <t>Kubáňovo</t>
  </si>
  <si>
    <t>Kukučínov</t>
  </si>
  <si>
    <t>Kuraľany</t>
  </si>
  <si>
    <t>Keť</t>
  </si>
  <si>
    <t>Lok</t>
  </si>
  <si>
    <t>Lontov</t>
  </si>
  <si>
    <t>Lula</t>
  </si>
  <si>
    <t>Málaš</t>
  </si>
  <si>
    <t>Malé Ludince</t>
  </si>
  <si>
    <t>Mýtne Ludany</t>
  </si>
  <si>
    <t>Nový Tekov</t>
  </si>
  <si>
    <t>Nýrovce</t>
  </si>
  <si>
    <t>Ondrejovce</t>
  </si>
  <si>
    <t>Pastovce</t>
  </si>
  <si>
    <t>Pečenice</t>
  </si>
  <si>
    <t>Plavé Vozokany</t>
  </si>
  <si>
    <t>Podlužany, okres Levice</t>
  </si>
  <si>
    <t>Santovka</t>
  </si>
  <si>
    <t>Sazdice</t>
  </si>
  <si>
    <t>Sikenica</t>
  </si>
  <si>
    <t>Slatina</t>
  </si>
  <si>
    <t>Starý Hrádok</t>
  </si>
  <si>
    <t>Šalov</t>
  </si>
  <si>
    <t>Tehla</t>
  </si>
  <si>
    <t>Tekovský Hrádok</t>
  </si>
  <si>
    <t>Tupá</t>
  </si>
  <si>
    <t>Turá</t>
  </si>
  <si>
    <t>Uhliská</t>
  </si>
  <si>
    <t>Veľké Turovce</t>
  </si>
  <si>
    <t>Vyškovce nad Ipľom</t>
  </si>
  <si>
    <t>Vyšné nad Hronom</t>
  </si>
  <si>
    <t>Zalaba</t>
  </si>
  <si>
    <t>Zbrojníky</t>
  </si>
  <si>
    <t>Žemliare</t>
  </si>
  <si>
    <t>Hontianske Trsťany</t>
  </si>
  <si>
    <t>Jesenské, okres Levice</t>
  </si>
  <si>
    <t>Bohunice, okres Levice</t>
  </si>
  <si>
    <t>Malé Kozmálovce</t>
  </si>
  <si>
    <t>Veľké Kozmálovce</t>
  </si>
  <si>
    <t>Hrkovce</t>
  </si>
  <si>
    <t>Okres Nitra</t>
  </si>
  <si>
    <t>Čeľadice</t>
  </si>
  <si>
    <t>Čifáre</t>
  </si>
  <si>
    <t>Hruboňovo</t>
  </si>
  <si>
    <t>Kapince</t>
  </si>
  <si>
    <t>Lúčnica nad Žitavou</t>
  </si>
  <si>
    <t>Veľké Chyndice</t>
  </si>
  <si>
    <t>Malé Zálužie</t>
  </si>
  <si>
    <t>Melek</t>
  </si>
  <si>
    <t>Paňa</t>
  </si>
  <si>
    <t>Poľný Kesov</t>
  </si>
  <si>
    <t>Rumanová</t>
  </si>
  <si>
    <t>Šurianky</t>
  </si>
  <si>
    <t>Tajná</t>
  </si>
  <si>
    <t>Veľká Dolina</t>
  </si>
  <si>
    <t>Žitavce</t>
  </si>
  <si>
    <t>Horné Lefantovce</t>
  </si>
  <si>
    <t>Malý Lapáš</t>
  </si>
  <si>
    <t>Malý Cetín</t>
  </si>
  <si>
    <t>Hosťová</t>
  </si>
  <si>
    <t>Telince</t>
  </si>
  <si>
    <t>Malé Chyndice</t>
  </si>
  <si>
    <t>Ľudovítová</t>
  </si>
  <si>
    <t>Babindol</t>
  </si>
  <si>
    <t>Štefanovičová</t>
  </si>
  <si>
    <t>Čab</t>
  </si>
  <si>
    <t>Dolné Lefantovce</t>
  </si>
  <si>
    <t>Bádice</t>
  </si>
  <si>
    <t>Štitáre</t>
  </si>
  <si>
    <t>Okres Nové Zámky</t>
  </si>
  <si>
    <t>Bajtava</t>
  </si>
  <si>
    <t>Bardoňovo</t>
  </si>
  <si>
    <t>Belá, okres Nové Zámky</t>
  </si>
  <si>
    <t>Branovo</t>
  </si>
  <si>
    <t>Bruty</t>
  </si>
  <si>
    <t>Čechy</t>
  </si>
  <si>
    <t>Dedinka</t>
  </si>
  <si>
    <t>Chľaba</t>
  </si>
  <si>
    <t>Jatov</t>
  </si>
  <si>
    <t>Kmeťovo</t>
  </si>
  <si>
    <t>Komoča</t>
  </si>
  <si>
    <t>Leľa</t>
  </si>
  <si>
    <t>Ľubá</t>
  </si>
  <si>
    <t>Malá nad Hronom</t>
  </si>
  <si>
    <t>Malé Kosihy</t>
  </si>
  <si>
    <t>Michal nad Žitavou</t>
  </si>
  <si>
    <t>Nová Vieska</t>
  </si>
  <si>
    <t>Pozba</t>
  </si>
  <si>
    <t>Radava</t>
  </si>
  <si>
    <t>Rastislavice</t>
  </si>
  <si>
    <t>Rúbaň</t>
  </si>
  <si>
    <t>Sikenička</t>
  </si>
  <si>
    <t>Šarkan</t>
  </si>
  <si>
    <t>Vlkas</t>
  </si>
  <si>
    <t>Pavlová</t>
  </si>
  <si>
    <t>Okres Šaľa</t>
  </si>
  <si>
    <t>Dlhá nad Váhom</t>
  </si>
  <si>
    <t>Okres Topoľčany</t>
  </si>
  <si>
    <t>Lipovník, okres Topoľčany</t>
  </si>
  <si>
    <t>Lužany</t>
  </si>
  <si>
    <t>Malé Ripňany</t>
  </si>
  <si>
    <t>Nemečky</t>
  </si>
  <si>
    <t>Nitrianska Streda</t>
  </si>
  <si>
    <t>Norovce</t>
  </si>
  <si>
    <t>Oponice</t>
  </si>
  <si>
    <t>Podhradie, okres Topoľčany</t>
  </si>
  <si>
    <t>Rajčany</t>
  </si>
  <si>
    <t>Súlovce</t>
  </si>
  <si>
    <t>Šalgovce</t>
  </si>
  <si>
    <t>Tesáre</t>
  </si>
  <si>
    <t>Tvrdomestice</t>
  </si>
  <si>
    <t>Veľké Dvorany</t>
  </si>
  <si>
    <t>Velušovce</t>
  </si>
  <si>
    <t>Vozokany, okres Topoľčany</t>
  </si>
  <si>
    <t>Závada, okres Topoľčany</t>
  </si>
  <si>
    <t>Belince</t>
  </si>
  <si>
    <t>Biskupová</t>
  </si>
  <si>
    <t>Blesovce</t>
  </si>
  <si>
    <t>Čermany</t>
  </si>
  <si>
    <t>Hajná Nová Ves</t>
  </si>
  <si>
    <t>Horné Štitáre</t>
  </si>
  <si>
    <t>Kamanová</t>
  </si>
  <si>
    <t>Koniarovce</t>
  </si>
  <si>
    <t>Krtovce</t>
  </si>
  <si>
    <t>Chrabrany</t>
  </si>
  <si>
    <t>Orešany</t>
  </si>
  <si>
    <t>Ardanovce</t>
  </si>
  <si>
    <t>Svrbice</t>
  </si>
  <si>
    <t>Dvorany nad Nitrou</t>
  </si>
  <si>
    <t>Čeľadince</t>
  </si>
  <si>
    <t>Solčianky</t>
  </si>
  <si>
    <t>Horné Chlebany</t>
  </si>
  <si>
    <t>Nemčice</t>
  </si>
  <si>
    <t>Práznovce</t>
  </si>
  <si>
    <t>Kuzmice, okres Topoľčany</t>
  </si>
  <si>
    <t>Okres Zlaté Moravce</t>
  </si>
  <si>
    <t>Čaradice</t>
  </si>
  <si>
    <t>Hosťovce, okres Zlaté Moravce</t>
  </si>
  <si>
    <t>Choča</t>
  </si>
  <si>
    <t>Jedľové Kostoľany</t>
  </si>
  <si>
    <t>Kostoľany pod Tribečom</t>
  </si>
  <si>
    <t>Ladice</t>
  </si>
  <si>
    <t>Lovce</t>
  </si>
  <si>
    <t>Mankovce</t>
  </si>
  <si>
    <t>Martin nad Žitavou</t>
  </si>
  <si>
    <t>Nemčiňany</t>
  </si>
  <si>
    <t>Neverice</t>
  </si>
  <si>
    <t>Nevidzany, okres Zlaté Moravce</t>
  </si>
  <si>
    <t>Skýcov</t>
  </si>
  <si>
    <t>Slepčany</t>
  </si>
  <si>
    <t>Velčice</t>
  </si>
  <si>
    <t>Vieska nad Žitavou</t>
  </si>
  <si>
    <t>Zlatno, okres Zlaté Moravce</t>
  </si>
  <si>
    <t>Žikava</t>
  </si>
  <si>
    <t>Červený Hrádok</t>
  </si>
  <si>
    <t>Malé Vozokany</t>
  </si>
  <si>
    <t>Veľké Vozokany</t>
  </si>
  <si>
    <t>Okres Tvrdošín</t>
  </si>
  <si>
    <t>Oravský Biely Potok</t>
  </si>
  <si>
    <t>Štefanov nad Oravou</t>
  </si>
  <si>
    <t>Zábiedovo</t>
  </si>
  <si>
    <t>Čimhová</t>
  </si>
  <si>
    <t>Okres Žilina</t>
  </si>
  <si>
    <t>Čičmany</t>
  </si>
  <si>
    <t>Fačkov</t>
  </si>
  <si>
    <t>Hôrky</t>
  </si>
  <si>
    <t>Horný Hričov</t>
  </si>
  <si>
    <t>Jasenové</t>
  </si>
  <si>
    <t>Kotrčiná Lúčka</t>
  </si>
  <si>
    <t>Lutiše</t>
  </si>
  <si>
    <t>Lysica</t>
  </si>
  <si>
    <t>Malá Čierna</t>
  </si>
  <si>
    <t>Mojš</t>
  </si>
  <si>
    <t>Podhorie, okres Žilina</t>
  </si>
  <si>
    <t>Stránske</t>
  </si>
  <si>
    <t>Stráža</t>
  </si>
  <si>
    <t>Veľká Čierna</t>
  </si>
  <si>
    <t>Zbyňov</t>
  </si>
  <si>
    <t>Bitarová</t>
  </si>
  <si>
    <t>Brezany</t>
  </si>
  <si>
    <t>Hričovské Podhradie</t>
  </si>
  <si>
    <t>Ovčiarsko</t>
  </si>
  <si>
    <t>Paština Závada</t>
  </si>
  <si>
    <t>Porúbka, okres Žilina</t>
  </si>
  <si>
    <t>Kľače</t>
  </si>
  <si>
    <t>Nezbudská Lúčka</t>
  </si>
  <si>
    <t>Šuja</t>
  </si>
  <si>
    <t>Okres Bytča</t>
  </si>
  <si>
    <t>Jablonové, okres Bytča</t>
  </si>
  <si>
    <t>Maršová-Rašov</t>
  </si>
  <si>
    <t>Súľov-Hradná</t>
  </si>
  <si>
    <t>Hlboké nad Váhom</t>
  </si>
  <si>
    <t>Okres Čadca</t>
  </si>
  <si>
    <t>Dlhá nad Kysucou</t>
  </si>
  <si>
    <t>Klubina</t>
  </si>
  <si>
    <t>Radôstka</t>
  </si>
  <si>
    <t>Okres Dolný Kubín</t>
  </si>
  <si>
    <t>Horná Lehota, okres Dolný Kubín</t>
  </si>
  <si>
    <t>Jasenová</t>
  </si>
  <si>
    <t>Kraľovany</t>
  </si>
  <si>
    <t>Krivá</t>
  </si>
  <si>
    <t>Leštiny</t>
  </si>
  <si>
    <t>Malatiná</t>
  </si>
  <si>
    <t>Medzibrodie nad Oravou</t>
  </si>
  <si>
    <t>Osádka</t>
  </si>
  <si>
    <t>Párnica</t>
  </si>
  <si>
    <t>Pokryváč</t>
  </si>
  <si>
    <t>Pribiš</t>
  </si>
  <si>
    <t>Pucov</t>
  </si>
  <si>
    <t>Sedliacka Dubová</t>
  </si>
  <si>
    <t>Vyšný Kubín</t>
  </si>
  <si>
    <t>Bziny</t>
  </si>
  <si>
    <t>Okres Kysucké Nové Mesto</t>
  </si>
  <si>
    <t>Dolný Vadičov</t>
  </si>
  <si>
    <t>Lopušné Pažite</t>
  </si>
  <si>
    <t>Rudinka</t>
  </si>
  <si>
    <t>Rudinská</t>
  </si>
  <si>
    <t>Snežnica</t>
  </si>
  <si>
    <t>Okres Liptovský Mikuláš</t>
  </si>
  <si>
    <t>Konská, okres Liptovský Mikuláš</t>
  </si>
  <si>
    <t>Beňadiková</t>
  </si>
  <si>
    <t>Bobrovček</t>
  </si>
  <si>
    <t>Bobrovník</t>
  </si>
  <si>
    <t>Bukovina</t>
  </si>
  <si>
    <t>Demänovská Dolina</t>
  </si>
  <si>
    <t>Galovany</t>
  </si>
  <si>
    <t>Gôtovany</t>
  </si>
  <si>
    <t>Huty</t>
  </si>
  <si>
    <t>Jakubovany, okres Liptovský Mikuláš</t>
  </si>
  <si>
    <t>Jalovec, okres Liptovský Mikuláš</t>
  </si>
  <si>
    <t>Jamník, okres Liptovský Mikuláš</t>
  </si>
  <si>
    <t>Kráľova Lehota</t>
  </si>
  <si>
    <t>Kvačany, okres Liptovský Mikuláš</t>
  </si>
  <si>
    <t>Lazisko</t>
  </si>
  <si>
    <t>Liptovská Anna</t>
  </si>
  <si>
    <t>Liptovská Kokava</t>
  </si>
  <si>
    <t>Liptovská Sielnica</t>
  </si>
  <si>
    <t>Liptovské Beharovce</t>
  </si>
  <si>
    <t>Liptovské Kľačany</t>
  </si>
  <si>
    <t>Liptovské Matiašovce</t>
  </si>
  <si>
    <t>Liptovský Ondrej</t>
  </si>
  <si>
    <t>Liptovský Trnovec</t>
  </si>
  <si>
    <t>Malatíny</t>
  </si>
  <si>
    <t>Malé Borové</t>
  </si>
  <si>
    <t>Malužiná</t>
  </si>
  <si>
    <t>Nižná Boca</t>
  </si>
  <si>
    <t>Pavčina Lehota</t>
  </si>
  <si>
    <t>Pavlova Ves</t>
  </si>
  <si>
    <t>Prosiek</t>
  </si>
  <si>
    <t>Smrečany</t>
  </si>
  <si>
    <t>Svätý Kríž</t>
  </si>
  <si>
    <t>Trstené</t>
  </si>
  <si>
    <t>Uhorská Ves</t>
  </si>
  <si>
    <t>Vavrišovo</t>
  </si>
  <si>
    <t>Veľké Borové</t>
  </si>
  <si>
    <t>Veterná Poruba</t>
  </si>
  <si>
    <t>Vlachy</t>
  </si>
  <si>
    <t>Vyšná Boca</t>
  </si>
  <si>
    <t>Žiar, okres Liptovský Mikuláš</t>
  </si>
  <si>
    <t>Ižipovce</t>
  </si>
  <si>
    <t>Okres Martin</t>
  </si>
  <si>
    <t>Benice</t>
  </si>
  <si>
    <t>Blatnica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</si>
  <si>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</si>
  <si>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</si>
  <si>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</si>
  <si>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</si>
  <si>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</si>
  <si>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</si>
  <si>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</si>
  <si>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Laskár</t>
  </si>
  <si>
    <t>Ležiachov</t>
  </si>
  <si>
    <t>Lipovec, okres Martin</t>
  </si>
  <si>
    <t>Necpaly</t>
  </si>
  <si>
    <t>Nolčovo</t>
  </si>
  <si>
    <t>Podhradie, okres Martin</t>
  </si>
  <si>
    <t>Rakovo</t>
  </si>
  <si>
    <t>Ratkovo</t>
  </si>
  <si>
    <t>Sklabiňa</t>
  </si>
  <si>
    <t>Sklabinský Podzámok</t>
  </si>
  <si>
    <t>Slovany</t>
  </si>
  <si>
    <t>Socovce</t>
  </si>
  <si>
    <t>Šútovo</t>
  </si>
  <si>
    <t>Trebostovo</t>
  </si>
  <si>
    <t>Trnovo</t>
  </si>
  <si>
    <t>Turčianska Štiavnička</t>
  </si>
  <si>
    <t>Turčianske Kľačany</t>
  </si>
  <si>
    <t>Turčiansky Ďur</t>
  </si>
  <si>
    <t>Turčiansky Peter</t>
  </si>
  <si>
    <t>Vrícko</t>
  </si>
  <si>
    <t>Záborie</t>
  </si>
  <si>
    <t>Turčianske Jaseno</t>
  </si>
  <si>
    <t>Okres Námestovo</t>
  </si>
  <si>
    <t>Beňadovo</t>
  </si>
  <si>
    <t>Krušetnica</t>
  </si>
  <si>
    <t>Lomná</t>
  </si>
  <si>
    <t>Ťapešovo</t>
  </si>
  <si>
    <t>Vasiľov</t>
  </si>
  <si>
    <t>Okres Ružomberok</t>
  </si>
  <si>
    <t>Ivachnová</t>
  </si>
  <si>
    <t>Turík</t>
  </si>
  <si>
    <t>Bešeňová</t>
  </si>
  <si>
    <t>Kalameny</t>
  </si>
  <si>
    <t>Liptovský Michal</t>
  </si>
  <si>
    <t>Ludrová</t>
  </si>
  <si>
    <t>Martinček</t>
  </si>
  <si>
    <t>Potok, okres Ružomberok</t>
  </si>
  <si>
    <t>Štiavnička</t>
  </si>
  <si>
    <t>Švošov</t>
  </si>
  <si>
    <t>Valaská Dubová</t>
  </si>
  <si>
    <t>Okres Turčianske Teplice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</si>
  <si>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</si>
  <si>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</si>
  <si>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</si>
  <si>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</si>
  <si>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</si>
  <si>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</si>
  <si>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</si>
  <si>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Dubové, okres Turčianske Teplice</t>
  </si>
  <si>
    <t>Háj, okres Turčianske Teplice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</si>
  <si>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</si>
  <si>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</si>
  <si>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</si>
  <si>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</si>
  <si>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</si>
  <si>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</si>
  <si>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</si>
  <si>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</si>
  <si>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</si>
  <si>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</si>
  <si>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</si>
  <si>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</si>
  <si>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</si>
  <si>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</si>
  <si>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Okres Veľký Krtíš</t>
  </si>
  <si>
    <t>Balog nad Ipľom</t>
  </si>
  <si>
    <t>Bátorová</t>
  </si>
  <si>
    <t>Brusník</t>
  </si>
  <si>
    <t>Čeláre</t>
  </si>
  <si>
    <t>Čelovce, okres Veľký Krtíš</t>
  </si>
  <si>
    <t>Červeňany</t>
  </si>
  <si>
    <t>Dačov Lom</t>
  </si>
  <si>
    <t>Dolinka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</si>
  <si>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</si>
  <si>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</si>
  <si>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</si>
  <si>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</si>
  <si>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</si>
  <si>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</si>
  <si>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</si>
  <si>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Hrušov, okres Veľký Krtíš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</si>
  <si>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</si>
  <si>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</si>
  <si>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</si>
  <si>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</si>
  <si>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</si>
  <si>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</si>
  <si>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</si>
  <si>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</si>
  <si>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</si>
  <si>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</si>
  <si>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</si>
  <si>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</si>
  <si>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</si>
  <si>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Zlievce</t>
  </si>
  <si>
    <t>Muľa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</si>
  <si>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</si>
  <si>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</si>
  <si>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</si>
  <si>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</si>
  <si>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</si>
  <si>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</si>
  <si>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</si>
  <si>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</si>
  <si>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</si>
  <si>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</si>
  <si>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Senné, okres Veľký Krtíš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</si>
  <si>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</si>
  <si>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</si>
  <si>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</si>
  <si>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</si>
  <si>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</si>
  <si>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</si>
  <si>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</si>
  <si>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</si>
  <si>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</si>
  <si>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</si>
  <si>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</si>
  <si>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Zlievce</t>
  </si>
  <si>
    <t>Veľký Lom</t>
  </si>
  <si>
    <t>Vieska, okres Veľký Krtíš</t>
  </si>
  <si>
    <t>Vrbovka</t>
  </si>
  <si>
    <t>Záhorce</t>
  </si>
  <si>
    <t>Závada, okres Veľký Krtíš</t>
  </si>
  <si>
    <t>Zombor</t>
  </si>
  <si>
    <t>Malý Krtíš</t>
  </si>
  <si>
    <t>Malé Straciny</t>
  </si>
  <si>
    <t>Veľké Straciny</t>
  </si>
  <si>
    <t>Okres Zvolen</t>
  </si>
  <si>
    <t>Babiná</t>
  </si>
  <si>
    <t>Bacúrov</t>
  </si>
  <si>
    <t>Breziny</t>
  </si>
  <si>
    <t>Bzovská Lehôtka</t>
  </si>
  <si>
    <t>Dubové, okres Zvolen</t>
  </si>
  <si>
    <t>Hronská Breznica</t>
  </si>
  <si>
    <t>Lešť (vojenský obvod)</t>
  </si>
  <si>
    <t>Michalková</t>
  </si>
  <si>
    <t>Ostrá Lúka</t>
  </si>
  <si>
    <t>Podzámčok</t>
  </si>
  <si>
    <t>Sása, okres Zvolen</t>
  </si>
  <si>
    <t>Tŕnie</t>
  </si>
  <si>
    <t>Turová</t>
  </si>
  <si>
    <t>Železná Breznica</t>
  </si>
  <si>
    <t>Lukavica, okres Zvolen</t>
  </si>
  <si>
    <t>Veľká Lúka</t>
  </si>
  <si>
    <t>Okres Žarnovica</t>
  </si>
  <si>
    <t>Horné Hámre</t>
  </si>
  <si>
    <t>Hrabičov</t>
  </si>
  <si>
    <t>Kľak</t>
  </si>
  <si>
    <t>Malá Lehota</t>
  </si>
  <si>
    <t>Ostrý Grúň</t>
  </si>
  <si>
    <t>Píla, okres Žarnovica</t>
  </si>
  <si>
    <t>Rudno nad Hronom</t>
  </si>
  <si>
    <t>Veľké Pole</t>
  </si>
  <si>
    <t>Voznica</t>
  </si>
  <si>
    <t>Župkov</t>
  </si>
  <si>
    <t>Orovnica</t>
  </si>
  <si>
    <t>Okres Žiar nad Hronom</t>
  </si>
  <si>
    <t>Bartošova Lehôtka</t>
  </si>
  <si>
    <t>Bzenica</t>
  </si>
  <si>
    <t>Dolná Trnávka</t>
  </si>
  <si>
    <t>Dolná Ves</t>
  </si>
  <si>
    <t>Dolná Ždaňa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</si>
  <si>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</si>
  <si>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</si>
  <si>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</si>
  <si>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</si>
  <si>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</si>
  <si>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</si>
  <si>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</si>
  <si>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</si>
  <si>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Kremnické Bane</t>
  </si>
  <si>
    <t>Kunešov</t>
  </si>
  <si>
    <t>Lehôtka pod Brehmi</t>
  </si>
  <si>
    <t>Lovča</t>
  </si>
  <si>
    <t>Lúčky, okres Žiar nad Hronon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</si>
  <si>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</si>
  <si>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</si>
  <si>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</si>
  <si>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</si>
  <si>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</si>
  <si>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</si>
  <si>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</si>
  <si>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Horná Ves, okres Žiar nad Hronom</t>
  </si>
  <si>
    <t>Ladomerská Vieska</t>
  </si>
  <si>
    <t>Okres Banská Bystrica</t>
  </si>
  <si>
    <t>Baláže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</si>
  <si>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</si>
  <si>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</si>
  <si>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</si>
  <si>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</si>
  <si>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</si>
  <si>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</si>
  <si>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</si>
  <si>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</si>
  <si>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</si>
  <si>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Kordíky</t>
  </si>
  <si>
    <t>Králiky</t>
  </si>
  <si>
    <t>Lučatín</t>
  </si>
  <si>
    <t>Môlča</t>
  </si>
  <si>
    <t>Moštenica</t>
  </si>
  <si>
    <t>Motyčky</t>
  </si>
  <si>
    <t>Oravce</t>
  </si>
  <si>
    <t>Podkonice</t>
  </si>
  <si>
    <t>Pohronský Bukovec</t>
  </si>
  <si>
    <t>Povrazník</t>
  </si>
  <si>
    <t>Priechod</t>
  </si>
  <si>
    <t>Riečka, okres Banská Bystrica</t>
  </si>
  <si>
    <t>Sebedín-Bečov</t>
  </si>
  <si>
    <t>Staré Hory</t>
  </si>
  <si>
    <t>Strelníky</t>
  </si>
  <si>
    <t>Špania Dolina</t>
  </si>
  <si>
    <t>Tajov</t>
  </si>
  <si>
    <t>Turecká</t>
  </si>
  <si>
    <t>Kynceľová</t>
  </si>
  <si>
    <t>Hronsek</t>
  </si>
  <si>
    <t>Okres Banská Štiavnica</t>
  </si>
  <si>
    <t>Baďan</t>
  </si>
  <si>
    <t>Banský Studenec</t>
  </si>
  <si>
    <t>Beluj</t>
  </si>
  <si>
    <t>Dekýš</t>
  </si>
  <si>
    <t>Ilija</t>
  </si>
  <si>
    <t>Kozelník</t>
  </si>
  <si>
    <t>Močiar</t>
  </si>
  <si>
    <t>Podhorie, okres Banská Štiavnica</t>
  </si>
  <si>
    <t>Počúvadlo</t>
  </si>
  <si>
    <t>Prenčov</t>
  </si>
  <si>
    <t>Štiavnické Bane</t>
  </si>
  <si>
    <t>Vysoká, okres Banská Štiavnica</t>
  </si>
  <si>
    <t>Okres Brezno</t>
  </si>
  <si>
    <t>Bacúch</t>
  </si>
  <si>
    <t>Braväcovo</t>
  </si>
  <si>
    <t>Dolná Lehota</t>
  </si>
  <si>
    <t>Drábsko</t>
  </si>
  <si>
    <t>Horná Lehota, okres Brezno</t>
  </si>
  <si>
    <t>Jarabá</t>
  </si>
  <si>
    <t>Lom nad Rimavicou</t>
  </si>
  <si>
    <t>Mýto pod Ďumbierom</t>
  </si>
  <si>
    <t>Osrblie</t>
  </si>
  <si>
    <t>Ráztoka</t>
  </si>
  <si>
    <t>Sihla</t>
  </si>
  <si>
    <t>Vaľkovňa</t>
  </si>
  <si>
    <t>Bystrá, okres Brezno</t>
  </si>
  <si>
    <t>Okres Detva</t>
  </si>
  <si>
    <t>Látky</t>
  </si>
  <si>
    <t>Podkriváň</t>
  </si>
  <si>
    <t>Detvianska Huta</t>
  </si>
  <si>
    <t>Dúbravy</t>
  </si>
  <si>
    <t>Horný Tisovník</t>
  </si>
  <si>
    <t>Klokoč</t>
  </si>
  <si>
    <t>Slatinské Lazy</t>
  </si>
  <si>
    <t>Stará Huta</t>
  </si>
  <si>
    <t>Stožok</t>
  </si>
  <si>
    <t>Vígľašská Huta-Kalinka</t>
  </si>
  <si>
    <t>Korytárky</t>
  </si>
  <si>
    <t>Okres Krupina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</si>
  <si>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</si>
  <si>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</si>
  <si>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</si>
  <si>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</si>
  <si>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</si>
  <si>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</si>
  <si>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</si>
  <si>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</si>
  <si>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</si>
  <si>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Hontianske Moravce</t>
  </si>
  <si>
    <t>Hontianske Tesáre</t>
  </si>
  <si>
    <t>Horné Mladonice</t>
  </si>
  <si>
    <t>Horný Badín</t>
  </si>
  <si>
    <t>Jalšovík</t>
  </si>
  <si>
    <t>Kozí Vrbovok</t>
  </si>
  <si>
    <t>Kráľovce-Krnišov</t>
  </si>
  <si>
    <t>Lackov</t>
  </si>
  <si>
    <t>Ladzany</t>
  </si>
  <si>
    <t>Lišov</t>
  </si>
  <si>
    <t>Litava</t>
  </si>
  <si>
    <t>Medovarce</t>
  </si>
  <si>
    <t>Rykynčice</t>
  </si>
  <si>
    <t>Selce, okres Krupina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</si>
  <si>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</si>
  <si>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</si>
  <si>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</si>
  <si>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</si>
  <si>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</si>
  <si>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</si>
  <si>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</si>
  <si>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</si>
  <si>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Okres Lučenec</t>
  </si>
  <si>
    <t>Ábelová</t>
  </si>
  <si>
    <t>Belina</t>
  </si>
  <si>
    <t>Boľkovce</t>
  </si>
  <si>
    <t>Budiná</t>
  </si>
  <si>
    <t>Buzitka</t>
  </si>
  <si>
    <t>Čamovce</t>
  </si>
  <si>
    <t>Dobroč</t>
  </si>
  <si>
    <t>Kotmanová</t>
  </si>
  <si>
    <t>Fiľakovské Kováče</t>
  </si>
  <si>
    <t>Holiša</t>
  </si>
  <si>
    <t>Jelšovec</t>
  </si>
  <si>
    <t>Kalonda</t>
  </si>
  <si>
    <t>Lehôtka</t>
  </si>
  <si>
    <t>Lentvora</t>
  </si>
  <si>
    <t>Lipovany</t>
  </si>
  <si>
    <t>Ľuboreč</t>
  </si>
  <si>
    <t>Lupoč</t>
  </si>
  <si>
    <t>Mašková</t>
  </si>
  <si>
    <t>Mučín</t>
  </si>
  <si>
    <t>Nitra nad Ipľom</t>
  </si>
  <si>
    <t>Nové Hony</t>
  </si>
  <si>
    <t>Panické Dravce</t>
  </si>
  <si>
    <t>Píla, okres Lučenec</t>
  </si>
  <si>
    <t>Pinciná</t>
  </si>
  <si>
    <t>Pleš</t>
  </si>
  <si>
    <t>Podrečany</t>
  </si>
  <si>
    <t>Polichno</t>
  </si>
  <si>
    <t>Praha</t>
  </si>
  <si>
    <t>Prša</t>
  </si>
  <si>
    <t>Rapovce</t>
  </si>
  <si>
    <t>Ratka</t>
  </si>
  <si>
    <t>Ružiná</t>
  </si>
  <si>
    <t>Stará Halič</t>
  </si>
  <si>
    <t>Šávoľ</t>
  </si>
  <si>
    <t>Šiatorská Bukovinka</t>
  </si>
  <si>
    <t>Šurice</t>
  </si>
  <si>
    <t>Točnica</t>
  </si>
  <si>
    <t>Trebeľovce</t>
  </si>
  <si>
    <t>Tuhár</t>
  </si>
  <si>
    <t>Veľká nad Ipľom</t>
  </si>
  <si>
    <t>Veľké Dravce</t>
  </si>
  <si>
    <t>Gregorova Vieska</t>
  </si>
  <si>
    <t>Trenč</t>
  </si>
  <si>
    <t>Bulhary</t>
  </si>
  <si>
    <t>Mikušovce, okres Lučenec</t>
  </si>
  <si>
    <t>Okres Poltár</t>
  </si>
  <si>
    <t>Breznička, okres Poltár</t>
  </si>
  <si>
    <t>České Brezovo</t>
  </si>
  <si>
    <t>Hradište, okres Poltár</t>
  </si>
  <si>
    <t>Krná</t>
  </si>
  <si>
    <t>Mládzovo</t>
  </si>
  <si>
    <t>Ozdín</t>
  </si>
  <si>
    <t>Rovňany</t>
  </si>
  <si>
    <t>Šoltýska</t>
  </si>
  <si>
    <t>Uhorské</t>
  </si>
  <si>
    <t>Veľká Ves</t>
  </si>
  <si>
    <t>Hrnčiarske Zalužany</t>
  </si>
  <si>
    <t>Selce, okres Poltár</t>
  </si>
  <si>
    <t>Sušany</t>
  </si>
  <si>
    <t>Ďubákovo</t>
  </si>
  <si>
    <t>Zlatno, okres Poltár</t>
  </si>
  <si>
    <t>Okres Revúca</t>
  </si>
  <si>
    <t>Držkovce</t>
  </si>
  <si>
    <t>Gemer</t>
  </si>
  <si>
    <t>Gemerská Ves</t>
  </si>
  <si>
    <t>Hrlica</t>
  </si>
  <si>
    <t>Chvalová</t>
  </si>
  <si>
    <t>Levkuška</t>
  </si>
  <si>
    <t>Otročok</t>
  </si>
  <si>
    <t>Ploské, okres Revúca</t>
  </si>
  <si>
    <t>Polina</t>
  </si>
  <si>
    <t>Rašice</t>
  </si>
  <si>
    <t>Ratková</t>
  </si>
  <si>
    <t>Ratkovské Bystré</t>
  </si>
  <si>
    <t>Rybník, okres Revúca</t>
  </si>
  <si>
    <t>Skerešovo</t>
  </si>
  <si>
    <t>Leváre</t>
  </si>
  <si>
    <t>Višňové, okres Revúca</t>
  </si>
  <si>
    <t>Žiar, okres Revúca</t>
  </si>
  <si>
    <t>Gemerské Teplice</t>
  </si>
  <si>
    <t>Gemerský Sad</t>
  </si>
  <si>
    <t>Hucín</t>
  </si>
  <si>
    <t>Chyžné</t>
  </si>
  <si>
    <t>Kameňany</t>
  </si>
  <si>
    <t>Licince</t>
  </si>
  <si>
    <t>Magnezitovce</t>
  </si>
  <si>
    <t>Muránska Dlhá Lúka</t>
  </si>
  <si>
    <t>Muránska Huta</t>
  </si>
  <si>
    <t>Muránska Lehota</t>
  </si>
  <si>
    <t>Muránska Zdychava</t>
  </si>
  <si>
    <t>Nandraž</t>
  </si>
  <si>
    <t>Prihradzany</t>
  </si>
  <si>
    <t>Rákoš, okres Revúca</t>
  </si>
  <si>
    <t>Revúcka Lehota</t>
  </si>
  <si>
    <t>Šivetice</t>
  </si>
  <si>
    <t>Turčok</t>
  </si>
  <si>
    <t>Sása, okres Revúca</t>
  </si>
  <si>
    <t>Mokrá Lúka</t>
  </si>
  <si>
    <t>Okres 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</si>
  <si>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</si>
  <si>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</si>
  <si>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</si>
  <si>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</si>
  <si>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</si>
  <si>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</si>
  <si>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</si>
  <si>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</si>
  <si>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</si>
  <si>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</si>
  <si>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</si>
  <si>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</si>
  <si>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</si>
  <si>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</si>
  <si>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</si>
  <si>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</si>
  <si>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</si>
  <si>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Figa</t>
  </si>
  <si>
    <t>Gemerček</t>
  </si>
  <si>
    <t>Gemerské Dechtáre</t>
  </si>
  <si>
    <t>Gemerský Jablonec</t>
  </si>
  <si>
    <t>Gortva</t>
  </si>
  <si>
    <t>Hodejovec</t>
  </si>
  <si>
    <t>Horné Zahorany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</si>
  <si>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</si>
  <si>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</si>
  <si>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</si>
  <si>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</si>
  <si>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</si>
  <si>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</si>
  <si>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</si>
  <si>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</si>
  <si>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</si>
  <si>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</si>
  <si>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</si>
  <si>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</si>
  <si>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</si>
  <si>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</si>
  <si>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</si>
  <si>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</si>
  <si>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</si>
  <si>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</si>
  <si>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</si>
  <si>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</si>
  <si>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</si>
  <si>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</si>
  <si>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Lipovec, okres Rimavská Sobota</t>
  </si>
  <si>
    <t>Lukovištia</t>
  </si>
  <si>
    <t>Martinová</t>
  </si>
  <si>
    <t>Neporadza, okres Rimavská Sobota</t>
  </si>
  <si>
    <t>Nová Bašta</t>
  </si>
  <si>
    <t>Orávka</t>
  </si>
  <si>
    <t>Padarovce</t>
  </si>
  <si>
    <t>Pavlovce, okres Rimavská Sobota</t>
  </si>
  <si>
    <t>Petrovce, okres Rimavská Sobota</t>
  </si>
  <si>
    <t>Poproč, okres Rimavská Sobota</t>
  </si>
  <si>
    <t>Potok, okres Rimavská Sobota</t>
  </si>
  <si>
    <t>Radnovce</t>
  </si>
  <si>
    <t>Ratkovská Lehota</t>
  </si>
  <si>
    <t>Ratkovská Suchá</t>
  </si>
  <si>
    <t>Rimavská Baňa</t>
  </si>
  <si>
    <t>Rimavské Brezovo</t>
  </si>
  <si>
    <t>Rovné, okres Rimavská Sobota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</si>
  <si>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</si>
  <si>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</si>
  <si>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</si>
  <si>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</si>
  <si>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</si>
  <si>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</si>
  <si>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</si>
  <si>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</si>
  <si>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</si>
  <si>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</si>
  <si>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</si>
  <si>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</si>
  <si>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Tomášovce, okres Rimavská Sobota</t>
  </si>
  <si>
    <t>Uzovská Panica</t>
  </si>
  <si>
    <t>Včelince</t>
  </si>
  <si>
    <t>Večelkov</t>
  </si>
  <si>
    <t>Veľké Teriakovce</t>
  </si>
  <si>
    <t>Vieska nad Blhom</t>
  </si>
  <si>
    <t>Vlkyňa</t>
  </si>
  <si>
    <t>Valice</t>
  </si>
  <si>
    <t>Vyšný Skálnik</t>
  </si>
  <si>
    <t>Zádor</t>
  </si>
  <si>
    <t>Žíp</t>
  </si>
  <si>
    <t>Abovce</t>
  </si>
  <si>
    <t>Riečka, okres Rimavská Sobota</t>
  </si>
  <si>
    <t>Nižný Skálnik</t>
  </si>
  <si>
    <t>Rimavské Zalužany</t>
  </si>
  <si>
    <t>Rakytník</t>
  </si>
  <si>
    <t>Gemerské Michalovce</t>
  </si>
  <si>
    <t>Vyšné Valice</t>
  </si>
  <si>
    <t>Dulovo</t>
  </si>
  <si>
    <t>Zacharovce</t>
  </si>
  <si>
    <t>Okres Stará Ľubovňa</t>
  </si>
  <si>
    <t>Ďurková</t>
  </si>
  <si>
    <t>Forbasy</t>
  </si>
  <si>
    <t>Hajtovka</t>
  </si>
  <si>
    <t>Haligovce</t>
  </si>
  <si>
    <t>Hraničné</t>
  </si>
  <si>
    <t>Hromoš</t>
  </si>
  <si>
    <t>Chmeľnica</t>
  </si>
  <si>
    <t>Jarabina</t>
  </si>
  <si>
    <t>Kremná</t>
  </si>
  <si>
    <t>Kyjov</t>
  </si>
  <si>
    <t>Lacková</t>
  </si>
  <si>
    <t>Legnava</t>
  </si>
  <si>
    <t>Lesnica</t>
  </si>
  <si>
    <t>Litmanová</t>
  </si>
  <si>
    <t>Malý Lipník</t>
  </si>
  <si>
    <t>Matysová</t>
  </si>
  <si>
    <t>Mníšek nad Popradom</t>
  </si>
  <si>
    <t>Nižné Ružbachy</t>
  </si>
  <si>
    <t>Obručné</t>
  </si>
  <si>
    <t>Orlov</t>
  </si>
  <si>
    <t>Pusté Pole</t>
  </si>
  <si>
    <t>Ruská Voľa nad Popradom</t>
  </si>
  <si>
    <t>Starina</t>
  </si>
  <si>
    <t>Stráňany</t>
  </si>
  <si>
    <t>Sulín</t>
  </si>
  <si>
    <t>Šambron</t>
  </si>
  <si>
    <t>Údol</t>
  </si>
  <si>
    <t>Veľká Lesná</t>
  </si>
  <si>
    <t>Veľký Lipník</t>
  </si>
  <si>
    <t>Vislanka</t>
  </si>
  <si>
    <t>Okres Stropkov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</si>
  <si>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</si>
  <si>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</si>
  <si>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</si>
  <si>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</si>
  <si>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</si>
  <si>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</si>
  <si>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</si>
  <si>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</si>
  <si>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</si>
  <si>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</si>
  <si>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</si>
  <si>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</si>
  <si>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</si>
  <si>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</si>
  <si>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</si>
  <si>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</si>
  <si>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</si>
  <si>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</si>
  <si>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</si>
  <si>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</si>
  <si>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</si>
  <si>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</si>
  <si>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</si>
  <si>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</si>
  <si>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</si>
  <si>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</si>
  <si>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</si>
  <si>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</si>
  <si>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</si>
  <si>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</si>
  <si>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</si>
  <si>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</si>
  <si>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</si>
  <si>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</si>
  <si>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</si>
  <si>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</si>
  <si>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</si>
  <si>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</si>
  <si>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</si>
  <si>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</si>
  <si>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</si>
  <si>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</si>
  <si>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Okres Svidník</t>
  </si>
  <si>
    <t>Kalnište</t>
  </si>
  <si>
    <t>Kobylnice</t>
  </si>
  <si>
    <t>Kuková</t>
  </si>
  <si>
    <t>Lúčka, okres Svidník</t>
  </si>
  <si>
    <t>Lužany pri Topli</t>
  </si>
  <si>
    <t>Mičakovce</t>
  </si>
  <si>
    <t>Železník</t>
  </si>
  <si>
    <t>Želmanovce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</si>
  <si>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</si>
  <si>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</si>
  <si>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</si>
  <si>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</si>
  <si>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</si>
  <si>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</si>
  <si>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</si>
  <si>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</si>
  <si>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</si>
  <si>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</si>
  <si>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</si>
  <si>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</si>
  <si>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</si>
  <si>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</si>
  <si>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</si>
  <si>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</si>
  <si>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</si>
  <si>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</si>
  <si>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</si>
  <si>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</si>
  <si>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</si>
  <si>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</si>
  <si>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</si>
  <si>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</si>
  <si>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</si>
  <si>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</si>
  <si>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</si>
  <si>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</si>
  <si>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</si>
  <si>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</si>
  <si>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</si>
  <si>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</si>
  <si>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</si>
  <si>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</si>
  <si>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</si>
  <si>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</si>
  <si>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</si>
  <si>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</si>
  <si>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</si>
  <si>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</si>
  <si>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</si>
  <si>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</si>
  <si>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</si>
  <si>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</si>
  <si>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</si>
  <si>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</si>
  <si>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</si>
  <si>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</si>
  <si>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</si>
  <si>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</si>
  <si>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</si>
  <si>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</si>
  <si>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</si>
  <si>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</si>
  <si>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</si>
  <si>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</si>
  <si>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Okres Vranov nad Topľou</t>
  </si>
  <si>
    <t>Holčíkovce</t>
  </si>
  <si>
    <t>Jasenovce</t>
  </si>
  <si>
    <t>Jastrabie nad Topľou</t>
  </si>
  <si>
    <t>Juskova Voľa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</si>
  <si>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</si>
  <si>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</si>
  <si>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</si>
  <si>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</si>
  <si>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</si>
  <si>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</si>
  <si>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</si>
  <si>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</si>
  <si>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</si>
  <si>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</si>
  <si>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</si>
  <si>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</si>
  <si>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</si>
  <si>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</si>
  <si>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</si>
  <si>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</si>
  <si>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</si>
  <si>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</si>
  <si>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</si>
  <si>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</si>
  <si>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</si>
  <si>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</si>
  <si>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</si>
  <si>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</si>
  <si>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</si>
  <si>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Skrabské</t>
  </si>
  <si>
    <t>Slovenská Kajňa</t>
  </si>
  <si>
    <t>Štefanovce, okres Vranov nad Topľou</t>
  </si>
  <si>
    <t>Tovarné</t>
  </si>
  <si>
    <t>Tovarnianska Polianka</t>
  </si>
  <si>
    <t>Vavrinec</t>
  </si>
  <si>
    <t>Vlača</t>
  </si>
  <si>
    <t>Zlatník</t>
  </si>
  <si>
    <t>Žalobín</t>
  </si>
  <si>
    <t>Babie</t>
  </si>
  <si>
    <t>Benkovce</t>
  </si>
  <si>
    <t>Cabov</t>
  </si>
  <si>
    <t>Čierne nad Topľou</t>
  </si>
  <si>
    <t>Ďapalovce</t>
  </si>
  <si>
    <t>Davidov</t>
  </si>
  <si>
    <t>Detrík</t>
  </si>
  <si>
    <t>Ďurďoš</t>
  </si>
  <si>
    <t>Giglovce</t>
  </si>
  <si>
    <t>Girovce</t>
  </si>
  <si>
    <t>Hermanovce nad Topľou</t>
  </si>
  <si>
    <t>Okres Bardejov</t>
  </si>
  <si>
    <t>Vaniškovce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</si>
  <si>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</si>
  <si>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</si>
  <si>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</si>
  <si>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</si>
  <si>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</si>
  <si>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</si>
  <si>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</si>
  <si>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</si>
  <si>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</si>
  <si>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</si>
  <si>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</si>
  <si>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</si>
  <si>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</si>
  <si>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</si>
  <si>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Hankovce, okres Bardejov</t>
  </si>
  <si>
    <t>Harhaj</t>
  </si>
  <si>
    <t>Hervartov</t>
  </si>
  <si>
    <t>Hrabovec</t>
  </si>
  <si>
    <t>Hrabské</t>
  </si>
  <si>
    <t>Hutka</t>
  </si>
  <si>
    <t>Chmeľová</t>
  </si>
  <si>
    <t>Janovce</t>
  </si>
  <si>
    <t>Jedlinka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</si>
  <si>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</si>
  <si>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</si>
  <si>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</si>
  <si>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</si>
  <si>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</si>
  <si>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</si>
  <si>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</si>
  <si>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Kučín, okres Bardejov</t>
  </si>
  <si>
    <t>Kurov</t>
  </si>
  <si>
    <t>Lascov</t>
  </si>
  <si>
    <t>Lipová, okres Bardejov</t>
  </si>
  <si>
    <t>Livov</t>
  </si>
  <si>
    <t>Livovská Huta</t>
  </si>
  <si>
    <t>Lopúchov</t>
  </si>
  <si>
    <t>Lukavica, okres Bardejov</t>
  </si>
  <si>
    <t>Lukov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</si>
  <si>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</si>
  <si>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</si>
  <si>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</si>
  <si>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</si>
  <si>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</si>
  <si>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</si>
  <si>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</si>
  <si>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</si>
  <si>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</si>
  <si>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</si>
  <si>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</si>
  <si>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</si>
  <si>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</si>
  <si>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</si>
  <si>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</si>
  <si>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</si>
  <si>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</si>
  <si>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</si>
  <si>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</si>
  <si>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</si>
  <si>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</si>
  <si>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</si>
  <si>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</si>
  <si>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</si>
  <si>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</si>
  <si>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</si>
  <si>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</si>
  <si>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</si>
  <si>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</si>
  <si>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</si>
  <si>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</si>
  <si>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</si>
  <si>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Vyšný Kručov</t>
  </si>
  <si>
    <t>Vyšný Tvarožec</t>
  </si>
  <si>
    <t>Zlaté</t>
  </si>
  <si>
    <t>Okres Humenné</t>
  </si>
  <si>
    <t>Adidovce</t>
  </si>
  <si>
    <t>Baškovce, okres Humenné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</si>
  <si>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</si>
  <si>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</si>
  <si>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</si>
  <si>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</si>
  <si>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</si>
  <si>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</si>
  <si>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</si>
  <si>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</si>
  <si>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</si>
  <si>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</si>
  <si>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</si>
  <si>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</si>
  <si>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</si>
  <si>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</si>
  <si>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</si>
  <si>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</si>
  <si>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</si>
  <si>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</si>
  <si>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</si>
  <si>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</si>
  <si>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</si>
  <si>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</si>
  <si>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</si>
  <si>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</si>
  <si>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</si>
  <si>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</si>
  <si>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</si>
  <si>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</si>
  <si>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</si>
  <si>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</si>
  <si>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</si>
  <si>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</si>
  <si>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</si>
  <si>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</si>
  <si>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</si>
  <si>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</si>
  <si>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</si>
  <si>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</si>
  <si>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</si>
  <si>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</si>
  <si>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</si>
  <si>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</si>
  <si>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</si>
  <si>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</si>
  <si>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</si>
  <si>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</si>
  <si>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</si>
  <si>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</si>
  <si>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Hažín nad Cirochou</t>
  </si>
  <si>
    <t>Sopkovce</t>
  </si>
  <si>
    <t>Gruzovce</t>
  </si>
  <si>
    <t>Maškovce</t>
  </si>
  <si>
    <t>Lackovce</t>
  </si>
  <si>
    <t>Okres Kežmarok</t>
  </si>
  <si>
    <t>Abrahámovce, okres Kežmarok</t>
  </si>
  <si>
    <t>Bušovce</t>
  </si>
  <si>
    <t>Červený Kláštor</t>
  </si>
  <si>
    <t>Havka</t>
  </si>
  <si>
    <t>Holumnica</t>
  </si>
  <si>
    <t>Hradisko</t>
  </si>
  <si>
    <t>Jezersko</t>
  </si>
  <si>
    <t>Lechnica</t>
  </si>
  <si>
    <t>Majere</t>
  </si>
  <si>
    <t>Matiašovce</t>
  </si>
  <si>
    <t>Mlynčeky</t>
  </si>
  <si>
    <t>Osturňa</t>
  </si>
  <si>
    <t>Reľov</t>
  </si>
  <si>
    <t>Spišské Hanušovce</t>
  </si>
  <si>
    <t>Tvarožná</t>
  </si>
  <si>
    <t>Veľká Franková</t>
  </si>
  <si>
    <t>Vlková</t>
  </si>
  <si>
    <t>Vlkovce</t>
  </si>
  <si>
    <t>Vojňany</t>
  </si>
  <si>
    <t>Zálesie, okres Kežmarok</t>
  </si>
  <si>
    <t>Žakovce</t>
  </si>
  <si>
    <t>Malá Franková</t>
  </si>
  <si>
    <t>Malý Slavkov</t>
  </si>
  <si>
    <t>Okres Levoča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</si>
  <si>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</si>
  <si>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</si>
  <si>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</si>
  <si>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</si>
  <si>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</si>
  <si>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</si>
  <si>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</si>
  <si>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</si>
  <si>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</si>
  <si>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</si>
  <si>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</si>
  <si>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</si>
  <si>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</si>
  <si>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</si>
  <si>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Klčov</t>
  </si>
  <si>
    <t>Kurimany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</si>
  <si>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</si>
  <si>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</si>
  <si>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</si>
  <si>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</si>
  <si>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</si>
  <si>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</si>
  <si>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</si>
  <si>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</si>
  <si>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Studenec</t>
  </si>
  <si>
    <t>Torysky</t>
  </si>
  <si>
    <t>Uloža</t>
  </si>
  <si>
    <t>Korytné</t>
  </si>
  <si>
    <t>Okres Medzilaborce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</si>
  <si>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</si>
  <si>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</si>
  <si>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</si>
  <si>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</si>
  <si>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</si>
  <si>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</si>
  <si>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</si>
  <si>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</si>
  <si>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</si>
  <si>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</si>
  <si>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</si>
  <si>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</si>
  <si>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</si>
  <si>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</si>
  <si>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</si>
  <si>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</si>
  <si>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</si>
  <si>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</si>
  <si>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</si>
  <si>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</si>
  <si>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</si>
  <si>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</si>
  <si>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Okres Poprad</t>
  </si>
  <si>
    <t>Gerlachov, okres Poprad</t>
  </si>
  <si>
    <t>Hozelec</t>
  </si>
  <si>
    <t>Kravany, okres Poprad</t>
  </si>
  <si>
    <t>Lučivná</t>
  </si>
  <si>
    <t>Mengusovce</t>
  </si>
  <si>
    <t>Mlynica</t>
  </si>
  <si>
    <t>Vernár</t>
  </si>
  <si>
    <t>Štôla</t>
  </si>
  <si>
    <t>Tatranská Javorina</t>
  </si>
  <si>
    <t>Okres Prešov</t>
  </si>
  <si>
    <t>Haniska, okres 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</si>
  <si>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</si>
  <si>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</si>
  <si>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</si>
  <si>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</si>
  <si>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</si>
  <si>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</si>
  <si>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</si>
  <si>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</si>
  <si>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</si>
  <si>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Drienovská Nová Ves</t>
  </si>
  <si>
    <t>Dulova Ves</t>
  </si>
  <si>
    <t>Fulianka</t>
  </si>
  <si>
    <t>Geraltov</t>
  </si>
  <si>
    <t>Gregorovce</t>
  </si>
  <si>
    <t>Hendrichovce</t>
  </si>
  <si>
    <t>Hrabkov</t>
  </si>
  <si>
    <t>Chmeľov</t>
  </si>
  <si>
    <t>Chmeľovec</t>
  </si>
  <si>
    <t>Chmiňany</t>
  </si>
  <si>
    <t>Janov</t>
  </si>
  <si>
    <t>Janovík</t>
  </si>
  <si>
    <t>Klenov</t>
  </si>
  <si>
    <t>Kokošovce</t>
  </si>
  <si>
    <t>Krížovany</t>
  </si>
  <si>
    <t>Kvačany, okres Prešov</t>
  </si>
  <si>
    <t>Lada</t>
  </si>
  <si>
    <t>Lažany</t>
  </si>
  <si>
    <t>Lesíček</t>
  </si>
  <si>
    <t>Ličartovce</t>
  </si>
  <si>
    <t>Lipovce</t>
  </si>
  <si>
    <t>Ľubovec</t>
  </si>
  <si>
    <t>Lúčina</t>
  </si>
  <si>
    <t>Malý Slivník</t>
  </si>
  <si>
    <t>Miklušovce</t>
  </si>
  <si>
    <t>Mošurov</t>
  </si>
  <si>
    <t>Nemcovce, okres Prešov</t>
  </si>
  <si>
    <t>Okružná</t>
  </si>
  <si>
    <t>Ondrašovce</t>
  </si>
  <si>
    <t>Ovčie</t>
  </si>
  <si>
    <t>Podhorany, okres Prešov</t>
  </si>
  <si>
    <t>Podhradík</t>
  </si>
  <si>
    <t>Proč</t>
  </si>
  <si>
    <t>Pušovce</t>
  </si>
  <si>
    <t>Radatice</t>
  </si>
  <si>
    <t>Seniakovce</t>
  </si>
  <si>
    <t>Šarišská Poruba</t>
  </si>
  <si>
    <t>Šarišská Trstená</t>
  </si>
  <si>
    <t>Šarišské Bohdanovce</t>
  </si>
  <si>
    <t>Šindliar</t>
  </si>
  <si>
    <t>Štefanovce, okres Prešov</t>
  </si>
  <si>
    <t>Teriakovce</t>
  </si>
  <si>
    <t>Trnkov</t>
  </si>
  <si>
    <t>Tuhrina</t>
  </si>
  <si>
    <t>Veľký Slivník</t>
  </si>
  <si>
    <t>Záborské</t>
  </si>
  <si>
    <t>Záhradné</t>
  </si>
  <si>
    <t>Zlatá Baňa</t>
  </si>
  <si>
    <t>Žipov</t>
  </si>
  <si>
    <t>Medzany</t>
  </si>
  <si>
    <t>Lipníky</t>
  </si>
  <si>
    <t>Suchá Dolina</t>
  </si>
  <si>
    <t>Okres Sabinov</t>
  </si>
  <si>
    <t>Bajerovce</t>
  </si>
  <si>
    <t>Bodovce</t>
  </si>
  <si>
    <t>Brezovička</t>
  </si>
  <si>
    <t>Červená Voda</t>
  </si>
  <si>
    <t>Červenica pri Sabinove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</si>
  <si>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</si>
  <si>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</si>
  <si>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</si>
  <si>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</si>
  <si>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</si>
  <si>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</si>
  <si>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</si>
  <si>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Jakubovany, okres Sabinov</t>
  </si>
  <si>
    <t>Krásna Lúka</t>
  </si>
  <si>
    <t>Lúčka, okres Sabinov</t>
  </si>
  <si>
    <t>Ľutina</t>
  </si>
  <si>
    <t>Milpoš</t>
  </si>
  <si>
    <t>Nižný Slavkov</t>
  </si>
  <si>
    <t>Olejníkov</t>
  </si>
  <si>
    <t>Oľšov</t>
  </si>
  <si>
    <t>Poloma</t>
  </si>
  <si>
    <t>Ratvaj</t>
  </si>
  <si>
    <t>Renčišov</t>
  </si>
  <si>
    <t>Šarišské Sokolovce</t>
  </si>
  <si>
    <t>Tichý Potok</t>
  </si>
  <si>
    <t>Uzovce</t>
  </si>
  <si>
    <t>Uzovské Pekľany</t>
  </si>
  <si>
    <t>Uzovský Šalgov</t>
  </si>
  <si>
    <t>Vysoká, okres Sabinov</t>
  </si>
  <si>
    <t>Okres Snina</t>
  </si>
  <si>
    <t>Brezovec</t>
  </si>
  <si>
    <t>Čukalovce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</si>
  <si>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</si>
  <si>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</si>
  <si>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</si>
  <si>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</si>
  <si>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</si>
  <si>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</si>
  <si>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</si>
  <si>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</si>
  <si>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</si>
  <si>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</si>
  <si>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</si>
  <si>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</si>
  <si>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</si>
  <si>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</si>
  <si>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</si>
  <si>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</si>
  <si>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</si>
  <si>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</si>
  <si>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</si>
  <si>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</si>
  <si>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</si>
  <si>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</si>
  <si>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</si>
  <si>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</si>
  <si>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</si>
  <si>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</si>
  <si>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</si>
  <si>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Okres Spišská Nová Ves</t>
  </si>
  <si>
    <t>Arnutovce</t>
  </si>
  <si>
    <t>Betlanovce</t>
  </si>
  <si>
    <t>Danišovce</t>
  </si>
  <si>
    <t>Hincovce</t>
  </si>
  <si>
    <t>Hnilčík</t>
  </si>
  <si>
    <t>Hnilec</t>
  </si>
  <si>
    <t>Chrasť nad Hornádom</t>
  </si>
  <si>
    <t>Iliašovce</t>
  </si>
  <si>
    <t>Kaľava</t>
  </si>
  <si>
    <t>Kolinovce</t>
  </si>
  <si>
    <t>Lieskovany</t>
  </si>
  <si>
    <t>Matejovce nad Hornádom</t>
  </si>
  <si>
    <t>Mlynky</t>
  </si>
  <si>
    <t>Odorín</t>
  </si>
  <si>
    <t>Oľšavka, okres Spišská Nová Ves</t>
  </si>
  <si>
    <t>Poráč</t>
  </si>
  <si>
    <t>Slatvina</t>
  </si>
  <si>
    <t>Vítkovce</t>
  </si>
  <si>
    <t>Vojkovce</t>
  </si>
  <si>
    <t>Okres Trebišov</t>
  </si>
  <si>
    <t>Malá Tŕňa</t>
  </si>
  <si>
    <t>Veľká Tŕňa</t>
  </si>
  <si>
    <t>Klin nad Bodrogom</t>
  </si>
  <si>
    <t>Stanča</t>
  </si>
  <si>
    <t>Bačka</t>
  </si>
  <si>
    <t>Bačkov</t>
  </si>
  <si>
    <t>Bara</t>
  </si>
  <si>
    <t>Svätá Mária</t>
  </si>
  <si>
    <t>Boľ</t>
  </si>
  <si>
    <t>Brehov</t>
  </si>
  <si>
    <t>Brezina</t>
  </si>
  <si>
    <t>Byšta</t>
  </si>
  <si>
    <t>Čeľovce</t>
  </si>
  <si>
    <t>Čerhov</t>
  </si>
  <si>
    <t>Černochov</t>
  </si>
  <si>
    <t>Čierna</t>
  </si>
  <si>
    <t>Dargov</t>
  </si>
  <si>
    <t>Dobrá</t>
  </si>
  <si>
    <t>Dvorianky</t>
  </si>
  <si>
    <t>Egreš</t>
  </si>
  <si>
    <t>Hrčeľ</t>
  </si>
  <si>
    <t>Hriadky</t>
  </si>
  <si>
    <t>Kašov</t>
  </si>
  <si>
    <t>Kazimír</t>
  </si>
  <si>
    <t>Kožuchov</t>
  </si>
  <si>
    <t>Kravany, okres Trebišov</t>
  </si>
  <si>
    <t>Kysta</t>
  </si>
  <si>
    <t>Ladmovce</t>
  </si>
  <si>
    <t>Luhyňa</t>
  </si>
  <si>
    <t>Malé Ozorovce</t>
  </si>
  <si>
    <t>Malý Kamenec</t>
  </si>
  <si>
    <t>Nový Ruskov</t>
  </si>
  <si>
    <t>Plechotice</t>
  </si>
  <si>
    <t>Svätuše</t>
  </si>
  <si>
    <t>Poľany</t>
  </si>
  <si>
    <t>Rad</t>
  </si>
  <si>
    <t>Sirník</t>
  </si>
  <si>
    <t>Slivník</t>
  </si>
  <si>
    <t>Soľnička</t>
  </si>
  <si>
    <t>Stankovce</t>
  </si>
  <si>
    <t>Strážne</t>
  </si>
  <si>
    <t>Svinice</t>
  </si>
  <si>
    <t>Trnávka, okres Trebišov</t>
  </si>
  <si>
    <t>Veľaty</t>
  </si>
  <si>
    <t>Veľké Ozorovce</t>
  </si>
  <si>
    <t>Veľký Kamenec</t>
  </si>
  <si>
    <t>Viničky</t>
  </si>
  <si>
    <t>Višňov</t>
  </si>
  <si>
    <t>Vojka</t>
  </si>
  <si>
    <t>Zatín</t>
  </si>
  <si>
    <t>Zbehňov</t>
  </si>
  <si>
    <t>Zemplín</t>
  </si>
  <si>
    <t>Zemplínska Nová Ves</t>
  </si>
  <si>
    <t>Zemplínske Jastrabie</t>
  </si>
  <si>
    <t>Zemplínsky Branč</t>
  </si>
  <si>
    <t>Okres Gelnica</t>
  </si>
  <si>
    <t>Henclová</t>
  </si>
  <si>
    <t>Závadka, okres Gelnica</t>
  </si>
  <si>
    <t>Žakarovce</t>
  </si>
  <si>
    <t>Hrišovce</t>
  </si>
  <si>
    <t>Kojšov</t>
  </si>
  <si>
    <t>Smolnícka Huta</t>
  </si>
  <si>
    <t>Stará Voda</t>
  </si>
  <si>
    <t>Úhorná</t>
  </si>
  <si>
    <t>Veľký Folkmar</t>
  </si>
  <si>
    <t>Okres Košice I</t>
  </si>
  <si>
    <t>Košice - mestská časť Džungľa</t>
  </si>
  <si>
    <t>Okres Košice II</t>
  </si>
  <si>
    <t>Košice - mestská časť Lorinčík</t>
  </si>
  <si>
    <t>Okres Košice IV</t>
  </si>
  <si>
    <t>Košice - mestská časť Šebastovce</t>
  </si>
  <si>
    <t>Okres Košice - okolie</t>
  </si>
  <si>
    <t>Hosťovce, okres Košice - okolie</t>
  </si>
  <si>
    <t>Slančík</t>
  </si>
  <si>
    <t>Háj, okres Košice - okolie</t>
  </si>
  <si>
    <t>Nižná Hutka</t>
  </si>
  <si>
    <t>Bačkovík</t>
  </si>
  <si>
    <t>Baška</t>
  </si>
  <si>
    <t>Belža</t>
  </si>
  <si>
    <t>Beniakovce</t>
  </si>
  <si>
    <t>Blažice</t>
  </si>
  <si>
    <t>Boliarov</t>
  </si>
  <si>
    <t>Bukovec, okres Košice - okolie</t>
  </si>
  <si>
    <t>Bunetice</t>
  </si>
  <si>
    <t>Cestice</t>
  </si>
  <si>
    <t>Čakanovce, okres Košice - okolie</t>
  </si>
  <si>
    <t>Čižatice</t>
  </si>
  <si>
    <t>Debraď</t>
  </si>
  <si>
    <t>Ďurďošík</t>
  </si>
  <si>
    <t>Gyňov</t>
  </si>
  <si>
    <t>Hačava</t>
  </si>
  <si>
    <t>Herľany</t>
  </si>
  <si>
    <t>Hodkovce</t>
  </si>
  <si>
    <t>Hrašovík</t>
  </si>
  <si>
    <t>Hýľov</t>
  </si>
  <si>
    <t>Chrastné</t>
  </si>
  <si>
    <t>Janík</t>
  </si>
  <si>
    <t>Kalša</t>
  </si>
  <si>
    <t>Kecerovský Lipovec</t>
  </si>
  <si>
    <t>Komárovce</t>
  </si>
  <si>
    <t>Košická Belá</t>
  </si>
  <si>
    <t>Košický Klečenov</t>
  </si>
  <si>
    <t>Malá Lodina</t>
  </si>
  <si>
    <t>Mudrovce</t>
  </si>
  <si>
    <t>Nižná Kamenica</t>
  </si>
  <si>
    <t>Nižný Čaj</t>
  </si>
  <si>
    <t>Nižný Klátov</t>
  </si>
  <si>
    <t>Nižný Lánec</t>
  </si>
  <si>
    <t>Turnianska Nová Ves</t>
  </si>
  <si>
    <t>Nováčany</t>
  </si>
  <si>
    <t>Nová Polhora</t>
  </si>
  <si>
    <t>Nový Salaš</t>
  </si>
  <si>
    <t>Obišovce</t>
  </si>
  <si>
    <t>Olšovany</t>
  </si>
  <si>
    <t>Opátka</t>
  </si>
  <si>
    <t>Opiná</t>
  </si>
  <si>
    <t>Paňovce</t>
  </si>
  <si>
    <t>Peder</t>
  </si>
  <si>
    <t>Ploské, okres Košice - okolie</t>
  </si>
  <si>
    <t>Rákoš, okres Košice - okolie</t>
  </si>
  <si>
    <t>Rankovce</t>
  </si>
  <si>
    <t>Rešica</t>
  </si>
  <si>
    <t>Rudník, okres Košice - okolie</t>
  </si>
  <si>
    <t>Slanská Huta</t>
  </si>
  <si>
    <t>Slanské Nové Mesto</t>
  </si>
  <si>
    <t>Svinica</t>
  </si>
  <si>
    <t>Šemša</t>
  </si>
  <si>
    <t>Štós</t>
  </si>
  <si>
    <t>Trebejov</t>
  </si>
  <si>
    <t>Trsťany</t>
  </si>
  <si>
    <t>Vajkovce</t>
  </si>
  <si>
    <t>Veľká Lodina</t>
  </si>
  <si>
    <t>Vyšná Hutka</t>
  </si>
  <si>
    <t>Vyšná Kamenica</t>
  </si>
  <si>
    <t>Vyšná Myšľa</t>
  </si>
  <si>
    <t>Vyšný Čaj</t>
  </si>
  <si>
    <t>Vyšný Klátov</t>
  </si>
  <si>
    <t>Zlatá Idka</t>
  </si>
  <si>
    <t>Žarnov</t>
  </si>
  <si>
    <t>Bočiar</t>
  </si>
  <si>
    <t>Dvorníky-Včeláre</t>
  </si>
  <si>
    <t>Zádiel</t>
  </si>
  <si>
    <t>Milhosť</t>
  </si>
  <si>
    <t>Vyšný Medzev</t>
  </si>
  <si>
    <t>Chorváty</t>
  </si>
  <si>
    <t>Okres Michalovce</t>
  </si>
  <si>
    <t>Budince</t>
  </si>
  <si>
    <t>Bajany</t>
  </si>
  <si>
    <t>Bánovce nad Ondavou</t>
  </si>
  <si>
    <t>Bracovce</t>
  </si>
  <si>
    <t>Čečehov</t>
  </si>
  <si>
    <t>Dúbravka</t>
  </si>
  <si>
    <t>Falkušovce</t>
  </si>
  <si>
    <t>Hatalov</t>
  </si>
  <si>
    <t>Hažín</t>
  </si>
  <si>
    <t>Hnojné</t>
  </si>
  <si>
    <t>Horovce, okres Michalovce</t>
  </si>
  <si>
    <t>Iňačovce</t>
  </si>
  <si>
    <t>Jastrabie pri Michalovciach</t>
  </si>
  <si>
    <t>Jovsa</t>
  </si>
  <si>
    <t>Kačanov</t>
  </si>
  <si>
    <t>Kaluža</t>
  </si>
  <si>
    <t>Klokočov, okres Michalovce</t>
  </si>
  <si>
    <t>Zemplínske Kopčany</t>
  </si>
  <si>
    <t>Krásnovce</t>
  </si>
  <si>
    <t>Kusín</t>
  </si>
  <si>
    <t>Laškovce</t>
  </si>
  <si>
    <t>Lesné</t>
  </si>
  <si>
    <t>Ložín</t>
  </si>
  <si>
    <t>Lúčky, okres Michalovce</t>
  </si>
  <si>
    <t>Malé Raškovce</t>
  </si>
  <si>
    <t>Markovce</t>
  </si>
  <si>
    <t>Oreské, okres Michalovce</t>
  </si>
  <si>
    <t>Palín</t>
  </si>
  <si>
    <t>Petrikovce</t>
  </si>
  <si>
    <t>Poruba pod Vihorlatom</t>
  </si>
  <si>
    <t>Pusté Čemerné</t>
  </si>
  <si>
    <t>Senné, okres Michalovce</t>
  </si>
  <si>
    <t>Slavkovce</t>
  </si>
  <si>
    <t>Sliepkovce</t>
  </si>
  <si>
    <t>Staré</t>
  </si>
  <si>
    <t>Stretava</t>
  </si>
  <si>
    <t>Stretavka</t>
  </si>
  <si>
    <t>Suché</t>
  </si>
  <si>
    <t>Šamudovce</t>
  </si>
  <si>
    <t>Trnava pri Laborci</t>
  </si>
  <si>
    <t>Tušice</t>
  </si>
  <si>
    <t>Tušická Nová Ves</t>
  </si>
  <si>
    <t>Voľa</t>
  </si>
  <si>
    <t>Vysoká nad Uhom</t>
  </si>
  <si>
    <t>Závadka, okres Michalovce</t>
  </si>
  <si>
    <t>Zbudza</t>
  </si>
  <si>
    <t>Zemplínska Široká</t>
  </si>
  <si>
    <t>Žbince</t>
  </si>
  <si>
    <t>Beša, okres Michalovce</t>
  </si>
  <si>
    <t>Čičarovce</t>
  </si>
  <si>
    <t>Čierne Pole</t>
  </si>
  <si>
    <t>Ižkovce</t>
  </si>
  <si>
    <t>Kapušianske Kľačany</t>
  </si>
  <si>
    <t>Krišovská Liesková</t>
  </si>
  <si>
    <t>Maťovské Vojkovce</t>
  </si>
  <si>
    <t>Oborín</t>
  </si>
  <si>
    <t>Ptrukša</t>
  </si>
  <si>
    <t>Ruská</t>
  </si>
  <si>
    <t>Veľké Raškovce</t>
  </si>
  <si>
    <t>Veľké Slemence</t>
  </si>
  <si>
    <t>Vojany</t>
  </si>
  <si>
    <t>Okres Rožňava</t>
  </si>
  <si>
    <t>Bretka</t>
  </si>
  <si>
    <t>Gemerská Panica</t>
  </si>
  <si>
    <t>Ardovo</t>
  </si>
  <si>
    <t>Betliar</t>
  </si>
  <si>
    <t>Bohúňovo</t>
  </si>
  <si>
    <t>Bôrka</t>
  </si>
  <si>
    <t>Brdárka</t>
  </si>
  <si>
    <t>Čierna Lehota, okres Rožňava</t>
  </si>
  <si>
    <t>Čoltovo</t>
  </si>
  <si>
    <t>Dedinky</t>
  </si>
  <si>
    <t>Dlhá Ves</t>
  </si>
  <si>
    <t>Drnava</t>
  </si>
  <si>
    <t>Gočaltovo</t>
  </si>
  <si>
    <t>Gočovo</t>
  </si>
  <si>
    <t>Hanková</t>
  </si>
  <si>
    <t>Henckovce</t>
  </si>
  <si>
    <t>Honce</t>
  </si>
  <si>
    <t>Hrušov, okres Rožňava</t>
  </si>
  <si>
    <t>Jablonov nad Turňou</t>
  </si>
  <si>
    <t>Kečovo</t>
  </si>
  <si>
    <t>Kobeliarovo</t>
  </si>
  <si>
    <t>Koceľovce</t>
  </si>
  <si>
    <t>Kováčová, okres Rožňava</t>
  </si>
  <si>
    <t>Krásnohorská Dlhá Lúka</t>
  </si>
  <si>
    <t>Kunova Teplica</t>
  </si>
  <si>
    <t>Lipovník, okres Rožňava</t>
  </si>
  <si>
    <t>Lúčka, okres Rožňava</t>
  </si>
  <si>
    <t>Markuška</t>
  </si>
  <si>
    <t>Meliata</t>
  </si>
  <si>
    <t>Ochtiná</t>
  </si>
  <si>
    <t>Pača</t>
  </si>
  <si>
    <t>Pašková</t>
  </si>
  <si>
    <t>Petrovo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</si>
  <si>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</si>
  <si>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</si>
  <si>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</si>
  <si>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</si>
  <si>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</si>
  <si>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</si>
  <si>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</si>
  <si>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</si>
  <si>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</si>
  <si>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</si>
  <si>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</si>
  <si>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</si>
  <si>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Stratená</t>
  </si>
  <si>
    <t>Vlachovo</t>
  </si>
  <si>
    <t>Vyšná Slaná</t>
  </si>
  <si>
    <t>Čučma</t>
  </si>
  <si>
    <t>Jovice</t>
  </si>
  <si>
    <t>Kružná</t>
  </si>
  <si>
    <t>Okres Sobrance</t>
  </si>
  <si>
    <t>Baškovce, okres 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</si>
  <si>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</si>
  <si>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</si>
  <si>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</si>
  <si>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</si>
  <si>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</si>
  <si>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</si>
  <si>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</si>
  <si>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</si>
  <si>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</si>
  <si>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</si>
  <si>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</si>
  <si>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</si>
  <si>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Jasenov, okres Sobrance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</si>
  <si>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</si>
  <si>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</si>
  <si>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</si>
  <si>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</si>
  <si>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</si>
  <si>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</si>
  <si>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</si>
  <si>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</si>
  <si>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</si>
  <si>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</si>
  <si>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Ostrov, okres Sobrance</t>
  </si>
  <si>
    <t>Petrovce, okres Sobrance</t>
  </si>
  <si>
    <t>Pinkovce</t>
  </si>
  <si>
    <t>Podhoroď</t>
  </si>
  <si>
    <t>Porostov</t>
  </si>
  <si>
    <t>Porúbka, okres Sobrance</t>
  </si>
  <si>
    <t>Priekopa</t>
  </si>
  <si>
    <t>Remetské Hámre</t>
  </si>
  <si>
    <t>Ruská Bystrá</t>
  </si>
  <si>
    <t>Ruskovce, okres Sobrance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</si>
  <si>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</si>
  <si>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</si>
  <si>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</si>
  <si>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</si>
  <si>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</si>
  <si>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</si>
  <si>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</si>
  <si>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</si>
  <si>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</si>
  <si>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</si>
  <si>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</si>
  <si>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</si>
  <si>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HUSTOTA</t>
  </si>
  <si>
    <t>Tabuľka č. 5</t>
  </si>
  <si>
    <t>BODOVACIE KRITÉRIA</t>
  </si>
  <si>
    <t>NEZAMESTANOSŤ A HUSTOTA</t>
  </si>
  <si>
    <t>Kontrola vyplnenia</t>
  </si>
  <si>
    <t>investície, ktoré súvisia s vytvorením, udržiavaním, obnovou a skvalitňovaním turisticky zaujímavých objektov, bodov a miest vrátane príslušnej infraštruktúry –  miestne kultúrne, historické, prírodné a iné objekty a zaujímavosti, zriadenie múzejných a galerijných zariadení a pod.</t>
  </si>
  <si>
    <t>investície do rekreačnej infraštruktúry, turistických informácií a informačných tabúľ v turistických lokalitách  na verejné využitie, budovanie drobných obslužných zariadení pre turistov, informačné body, smerové tabule, KIOSKy a pod.</t>
  </si>
  <si>
    <t>budovanie, rekonštrukcia náučných chodníkov, cykloturistických chodníkov, ich napojenie na náučné chodníky, budovanie doplnkovej infraštruktúry (odpočinkové miesta, prístrešky, stojany na bicykle a pod.), výstavba vyhliadkových veží, budovanie, údržba a obnova cykloturistického značenia na existujúcich cykloturistických trasách a pod.</t>
  </si>
  <si>
    <t>Aktivita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</si>
</sst>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8"/>
      <color rgb="FF000000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hidden="1"/>
    </xf>
    <xf numFmtId="4" fontId="4" fillId="4" borderId="1" xfId="0" applyNumberFormat="1" applyFont="1" applyFill="1" applyBorder="1" applyAlignment="1" applyProtection="1">
      <alignment vertical="center"/>
      <protection hidden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5" xfId="0" applyFont="1" applyBorder="1" applyProtection="1">
      <protection hidden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0" xfId="1"/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1" applyFont="1"/>
    <xf numFmtId="0" fontId="3" fillId="0" borderId="0" xfId="0" applyFont="1"/>
    <xf numFmtId="0" fontId="12" fillId="0" borderId="0" xfId="0" applyFont="1" applyBorder="1" applyAlignment="1" applyProtection="1">
      <alignment vertical="center"/>
      <protection locked="0" hidden="1"/>
    </xf>
    <xf numFmtId="0" fontId="12" fillId="0" borderId="0" xfId="0" applyFont="1" applyBorder="1" applyAlignment="1" applyProtection="1">
      <alignment horizontal="center" vertical="center"/>
      <protection locked="0" hidden="1"/>
    </xf>
    <xf numFmtId="4" fontId="3" fillId="0" borderId="0" xfId="0" applyNumberFormat="1" applyFont="1"/>
    <xf numFmtId="0" fontId="3" fillId="0" borderId="0" xfId="1" applyFont="1" applyAlignment="1">
      <alignment horizontal="center" vertical="center"/>
    </xf>
    <xf numFmtId="0" fontId="10" fillId="0" borderId="0" xfId="0" applyFont="1"/>
    <xf numFmtId="3" fontId="3" fillId="0" borderId="0" xfId="0" applyNumberFormat="1" applyFont="1"/>
    <xf numFmtId="0" fontId="14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1" xfId="1" applyFont="1" applyBorder="1" applyAlignment="1">
      <alignment vertical="center" wrapText="1"/>
    </xf>
    <xf numFmtId="0" fontId="3" fillId="5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  <protection locked="0"/>
    </xf>
    <xf numFmtId="0" fontId="11" fillId="0" borderId="1" xfId="1" applyFont="1" applyBorder="1" applyAlignment="1" applyProtection="1">
      <alignment vertical="center"/>
      <protection locked="0"/>
    </xf>
    <xf numFmtId="3" fontId="3" fillId="0" borderId="1" xfId="1" applyNumberFormat="1" applyFont="1" applyBorder="1" applyAlignment="1" applyProtection="1">
      <alignment vertical="center"/>
      <protection hidden="1"/>
    </xf>
    <xf numFmtId="4" fontId="3" fillId="0" borderId="1" xfId="1" applyNumberFormat="1" applyFont="1" applyBorder="1" applyAlignment="1" applyProtection="1">
      <alignment vertical="center"/>
      <protection hidden="1"/>
    </xf>
    <xf numFmtId="1" fontId="3" fillId="0" borderId="1" xfId="1" applyNumberFormat="1" applyFont="1" applyBorder="1" applyAlignment="1" applyProtection="1">
      <alignment vertical="center"/>
      <protection hidden="1"/>
    </xf>
    <xf numFmtId="0" fontId="3" fillId="0" borderId="1" xfId="1" applyFont="1" applyBorder="1" applyAlignment="1" applyProtection="1">
      <alignment vertical="center"/>
      <protection hidden="1"/>
    </xf>
    <xf numFmtId="0" fontId="13" fillId="0" borderId="1" xfId="1" applyFont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>
      <alignment horizontal="center" vertical="center"/>
    </xf>
    <xf numFmtId="3" fontId="4" fillId="5" borderId="0" xfId="1" applyNumberFormat="1" applyFont="1" applyFill="1" applyBorder="1" applyAlignment="1">
      <alignment horizontal="center" vertical="center"/>
    </xf>
    <xf numFmtId="0" fontId="3" fillId="5" borderId="0" xfId="1" applyFont="1" applyFill="1"/>
    <xf numFmtId="4" fontId="4" fillId="2" borderId="0" xfId="1" applyNumberFormat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3" fillId="0" borderId="0" xfId="1" applyFont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2" fontId="16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2" fontId="3" fillId="5" borderId="0" xfId="1" applyNumberFormat="1" applyFont="1" applyFill="1" applyBorder="1" applyAlignment="1">
      <alignment vertical="center"/>
    </xf>
    <xf numFmtId="4" fontId="4" fillId="5" borderId="0" xfId="1" applyNumberFormat="1" applyFont="1" applyFill="1" applyBorder="1" applyAlignment="1">
      <alignment vertical="center"/>
    </xf>
    <xf numFmtId="0" fontId="9" fillId="0" borderId="1" xfId="1" applyBorder="1" applyAlignment="1">
      <alignment horizontal="center" vertical="center"/>
    </xf>
    <xf numFmtId="0" fontId="9" fillId="0" borderId="1" xfId="1" applyBorder="1"/>
    <xf numFmtId="3" fontId="9" fillId="0" borderId="1" xfId="1" applyNumberFormat="1" applyBorder="1"/>
    <xf numFmtId="0" fontId="0" fillId="0" borderId="1" xfId="1" applyFont="1" applyBorder="1"/>
    <xf numFmtId="0" fontId="3" fillId="6" borderId="0" xfId="0" applyFont="1" applyFill="1"/>
    <xf numFmtId="0" fontId="3" fillId="5" borderId="0" xfId="0" applyFont="1" applyFill="1"/>
    <xf numFmtId="0" fontId="3" fillId="0" borderId="0" xfId="1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1" applyNumberFormat="1" applyFont="1" applyBorder="1" applyAlignment="1" applyProtection="1">
      <alignment vertical="center"/>
      <protection locked="0" hidden="1"/>
    </xf>
    <xf numFmtId="0" fontId="4" fillId="0" borderId="4" xfId="1" applyNumberFormat="1" applyFont="1" applyBorder="1" applyAlignment="1" applyProtection="1">
      <alignment vertical="center"/>
      <protection locked="0" hidden="1"/>
    </xf>
    <xf numFmtId="0" fontId="4" fillId="0" borderId="0" xfId="1" applyNumberFormat="1" applyFont="1" applyBorder="1" applyAlignment="1" applyProtection="1">
      <alignment vertical="center"/>
      <protection locked="0" hidden="1"/>
    </xf>
    <xf numFmtId="0" fontId="4" fillId="0" borderId="15" xfId="1" applyNumberFormat="1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13" fillId="0" borderId="0" xfId="1" applyFont="1" applyFill="1"/>
    <xf numFmtId="4" fontId="5" fillId="0" borderId="0" xfId="0" applyNumberFormat="1" applyFont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top"/>
    </xf>
    <xf numFmtId="0" fontId="5" fillId="7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" fontId="4" fillId="0" borderId="6" xfId="0" applyNumberFormat="1" applyFont="1" applyBorder="1" applyAlignment="1" applyProtection="1">
      <alignment horizontal="center" vertical="center"/>
      <protection hidden="1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" fontId="4" fillId="0" borderId="13" xfId="0" applyNumberFormat="1" applyFont="1" applyBorder="1" applyAlignment="1" applyProtection="1">
      <alignment horizontal="center" vertical="center"/>
      <protection hidden="1"/>
    </xf>
    <xf numFmtId="4" fontId="4" fillId="0" borderId="14" xfId="0" applyNumberFormat="1" applyFont="1" applyBorder="1" applyAlignment="1" applyProtection="1">
      <alignment horizontal="center" vertical="center"/>
      <protection hidden="1"/>
    </xf>
    <xf numFmtId="4" fontId="4" fillId="0" borderId="15" xfId="0" applyNumberFormat="1" applyFont="1" applyBorder="1" applyAlignment="1" applyProtection="1">
      <alignment horizontal="center" vertical="center"/>
      <protection hidden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  <protection hidden="1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left" vertical="center"/>
      <protection hidden="1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1" fillId="0" borderId="0" xfId="0" applyFont="1"/>
  </cellXfs>
  <cellStyles count="2">
    <cellStyle name="Normálne" xfId="0" builtinId="0"/>
    <cellStyle name="Normálne 2" xfId="1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L$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L$43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L$45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fmlaLink="$L$44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2190750</xdr:colOff>
          <xdr:row>42</xdr:row>
          <xdr:rowOff>0</xdr:rowOff>
        </xdr:from>
        <xdr:to>
          <xdr:col>8</xdr:col>
          <xdr:colOff>0</xdr:colOff>
          <xdr:row>43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1590675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476250</xdr:rowOff>
        </xdr:from>
        <xdr:to>
          <xdr:col>7</xdr:col>
          <xdr:colOff>1057275</xdr:colOff>
          <xdr:row>42</xdr:row>
          <xdr:rowOff>714375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885825</xdr:rowOff>
        </xdr:from>
        <xdr:to>
          <xdr:col>7</xdr:col>
          <xdr:colOff>1038225</xdr:colOff>
          <xdr:row>42</xdr:row>
          <xdr:rowOff>1152525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44</xdr:row>
          <xdr:rowOff>142875</xdr:rowOff>
        </xdr:from>
        <xdr:to>
          <xdr:col>7</xdr:col>
          <xdr:colOff>990600</xdr:colOff>
          <xdr:row>44</xdr:row>
          <xdr:rowOff>361950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44</xdr:row>
          <xdr:rowOff>438150</xdr:rowOff>
        </xdr:from>
        <xdr:to>
          <xdr:col>7</xdr:col>
          <xdr:colOff>990600</xdr:colOff>
          <xdr:row>44</xdr:row>
          <xdr:rowOff>657225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76200</xdr:rowOff>
        </xdr:from>
        <xdr:to>
          <xdr:col>7</xdr:col>
          <xdr:colOff>1066800</xdr:colOff>
          <xdr:row>43</xdr:row>
          <xdr:rowOff>438150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Marginalizované skupiny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495300</xdr:rowOff>
        </xdr:from>
        <xdr:to>
          <xdr:col>7</xdr:col>
          <xdr:colOff>1247775</xdr:colOff>
          <xdr:row>43</xdr:row>
          <xdr:rowOff>714375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Zelená infraštruktúra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43</xdr:row>
          <xdr:rowOff>790575</xdr:rowOff>
        </xdr:from>
        <xdr:to>
          <xdr:col>7</xdr:col>
          <xdr:colOff>857250</xdr:colOff>
          <xdr:row>43</xdr:row>
          <xdr:rowOff>1009650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0</xdr:row>
          <xdr:rowOff>200025</xdr:rowOff>
        </xdr:from>
        <xdr:to>
          <xdr:col>4</xdr:col>
          <xdr:colOff>495300</xdr:colOff>
          <xdr:row>0</xdr:row>
          <xdr:rowOff>419100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</xdr:row>
          <xdr:rowOff>114300</xdr:rowOff>
        </xdr:from>
        <xdr:to>
          <xdr:col>4</xdr:col>
          <xdr:colOff>495300</xdr:colOff>
          <xdr:row>1</xdr:row>
          <xdr:rowOff>333375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</xdr:row>
          <xdr:rowOff>200025</xdr:rowOff>
        </xdr:from>
        <xdr:to>
          <xdr:col>4</xdr:col>
          <xdr:colOff>495300</xdr:colOff>
          <xdr:row>2</xdr:row>
          <xdr:rowOff>419100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N3" sqref="N3"/>
    </sheetView>
  </sheetViews>
  <sheetFormatPr defaultRowHeight="12.75" x14ac:dyDescent="0.2"/>
  <cols>
    <col min="1" max="1" width="4.42578125" style="4" bestFit="1" customWidth="1"/>
    <col min="2" max="2" width="17.140625" style="4" customWidth="1"/>
    <col min="3" max="6" width="9.140625" style="4"/>
    <col min="7" max="7" width="32.85546875" style="4" customWidth="1"/>
    <col min="8" max="8" width="19.42578125" style="4" customWidth="1"/>
    <col min="9" max="9" width="12.140625" style="4" bestFit="1" customWidth="1"/>
    <col min="10" max="10" width="9.140625" style="4"/>
    <col min="11" max="12" width="9.140625" style="4" hidden="1" customWidth="1"/>
    <col min="13" max="16384" width="9.140625" style="4"/>
  </cols>
  <sheetData>
    <row r="1" spans="1:12" ht="50.25" customHeight="1" x14ac:dyDescent="0.2">
      <c r="B1" s="85" t="s">
        <v>2208</v>
      </c>
      <c r="D1" s="88" t="s">
        <v>2215</v>
      </c>
      <c r="E1" s="13"/>
      <c r="F1" s="89" t="s">
        <v>2212</v>
      </c>
      <c r="G1" s="89"/>
      <c r="H1" s="89"/>
      <c r="I1" s="89"/>
      <c r="K1" s="83">
        <v>40000</v>
      </c>
      <c r="L1" s="84">
        <v>0</v>
      </c>
    </row>
    <row r="2" spans="1:12" ht="37.5" customHeight="1" x14ac:dyDescent="0.2">
      <c r="B2" s="85" t="s">
        <v>2209</v>
      </c>
      <c r="D2" s="88"/>
      <c r="E2" s="13"/>
      <c r="F2" s="89" t="s">
        <v>2213</v>
      </c>
      <c r="G2" s="89"/>
      <c r="H2" s="89"/>
      <c r="I2" s="89"/>
      <c r="K2" s="83">
        <v>30000</v>
      </c>
    </row>
    <row r="3" spans="1:12" ht="51.75" customHeight="1" x14ac:dyDescent="0.2">
      <c r="D3" s="88"/>
      <c r="E3" s="13"/>
      <c r="F3" s="89" t="s">
        <v>2214</v>
      </c>
      <c r="G3" s="89"/>
      <c r="H3" s="89"/>
      <c r="I3" s="89"/>
      <c r="K3" s="83">
        <v>50000</v>
      </c>
    </row>
    <row r="6" spans="1:12" ht="15" customHeight="1" x14ac:dyDescent="0.2">
      <c r="B6" s="1" t="s">
        <v>0</v>
      </c>
      <c r="C6" s="91"/>
      <c r="D6" s="91"/>
      <c r="E6" s="91"/>
      <c r="F6" s="91"/>
      <c r="G6" s="91"/>
      <c r="H6" s="91"/>
      <c r="I6" s="91"/>
    </row>
    <row r="7" spans="1:12" ht="15" customHeight="1" x14ac:dyDescent="0.2">
      <c r="B7" s="1" t="s">
        <v>1</v>
      </c>
      <c r="C7" s="92"/>
      <c r="D7" s="93"/>
    </row>
    <row r="8" spans="1:12" ht="15" customHeight="1" x14ac:dyDescent="0.2">
      <c r="B8" s="1" t="s">
        <v>2</v>
      </c>
      <c r="C8" s="94"/>
      <c r="D8" s="94"/>
    </row>
    <row r="12" spans="1:12" x14ac:dyDescent="0.2">
      <c r="A12" s="2" t="s">
        <v>3</v>
      </c>
      <c r="B12" s="103" t="s">
        <v>4</v>
      </c>
      <c r="C12" s="104"/>
      <c r="D12" s="104"/>
      <c r="E12" s="105"/>
      <c r="F12" s="2" t="s">
        <v>5</v>
      </c>
      <c r="G12" s="3" t="s">
        <v>6</v>
      </c>
      <c r="H12" s="14"/>
      <c r="I12" s="2" t="s">
        <v>39</v>
      </c>
    </row>
    <row r="13" spans="1:12" ht="39.75" customHeight="1" x14ac:dyDescent="0.2">
      <c r="A13" s="102" t="s">
        <v>7</v>
      </c>
      <c r="B13" s="99" t="s">
        <v>8</v>
      </c>
      <c r="C13" s="100"/>
      <c r="D13" s="100"/>
      <c r="E13" s="101"/>
      <c r="G13" s="106" t="s">
        <v>27</v>
      </c>
      <c r="H13" s="17" t="s">
        <v>40</v>
      </c>
      <c r="I13" s="115" t="str">
        <f>IF(H14=0,"",IF(H14&lt;=15,14,IF(H14&gt;15,16)))</f>
        <v/>
      </c>
    </row>
    <row r="14" spans="1:12" s="6" customFormat="1" ht="17.25" customHeight="1" x14ac:dyDescent="0.25">
      <c r="A14" s="102"/>
      <c r="B14" s="95" t="s">
        <v>25</v>
      </c>
      <c r="C14" s="96"/>
      <c r="D14" s="96"/>
      <c r="E14" s="97"/>
      <c r="F14" s="7">
        <v>14</v>
      </c>
      <c r="G14" s="106"/>
      <c r="H14" s="113">
        <f>IF(Nezamestnanosť_a_Hustota!G45="",0,TRANSPOSE(Nezamestnanosť_a_Hustota!G45))</f>
        <v>0</v>
      </c>
      <c r="I14" s="116"/>
    </row>
    <row r="15" spans="1:12" s="6" customFormat="1" ht="17.25" customHeight="1" x14ac:dyDescent="0.25">
      <c r="A15" s="102"/>
      <c r="B15" s="110" t="s">
        <v>26</v>
      </c>
      <c r="C15" s="111"/>
      <c r="D15" s="111"/>
      <c r="E15" s="112"/>
      <c r="F15" s="7">
        <v>16</v>
      </c>
      <c r="G15" s="106"/>
      <c r="H15" s="114"/>
      <c r="I15" s="117"/>
    </row>
    <row r="16" spans="1:12" ht="17.25" customHeight="1" x14ac:dyDescent="0.2">
      <c r="A16" s="102" t="s">
        <v>9</v>
      </c>
      <c r="B16" s="99" t="s">
        <v>24</v>
      </c>
      <c r="C16" s="100"/>
      <c r="D16" s="100"/>
      <c r="E16" s="101"/>
      <c r="F16" s="9"/>
      <c r="G16" s="106" t="s">
        <v>50</v>
      </c>
      <c r="H16" s="74" t="s">
        <v>2207</v>
      </c>
      <c r="I16" s="121"/>
    </row>
    <row r="17" spans="1:9" ht="28.5" customHeight="1" x14ac:dyDescent="0.2">
      <c r="A17" s="102"/>
      <c r="B17" s="107" t="s">
        <v>29</v>
      </c>
      <c r="C17" s="108"/>
      <c r="D17" s="108"/>
      <c r="E17" s="109"/>
      <c r="F17" s="10"/>
      <c r="G17" s="106"/>
      <c r="H17" s="74" t="s">
        <v>51</v>
      </c>
      <c r="I17" s="122"/>
    </row>
    <row r="18" spans="1:9" ht="17.25" customHeight="1" x14ac:dyDescent="0.2">
      <c r="A18" s="102"/>
      <c r="B18" s="95" t="s">
        <v>10</v>
      </c>
      <c r="C18" s="96"/>
      <c r="D18" s="96"/>
      <c r="E18" s="97"/>
      <c r="F18" s="11">
        <v>3</v>
      </c>
      <c r="G18" s="106"/>
      <c r="H18" s="118">
        <f>IF(Nezamestnanosť_a_Hustota!M45="",0,TRANSPOSE(Nezamestnanosť_a_Hustota!M45))</f>
        <v>0</v>
      </c>
      <c r="I18" s="115" t="str">
        <f>IF(H18=0,"",IF(H18&lt;=50,3,IF(AND(H18&gt;50,H18&lt;=100),2,IF(H18&gt;100,1))))</f>
        <v/>
      </c>
    </row>
    <row r="19" spans="1:9" ht="17.25" customHeight="1" x14ac:dyDescent="0.2">
      <c r="A19" s="102"/>
      <c r="B19" s="95" t="s">
        <v>11</v>
      </c>
      <c r="C19" s="96"/>
      <c r="D19" s="96"/>
      <c r="E19" s="97"/>
      <c r="F19" s="11">
        <v>2</v>
      </c>
      <c r="G19" s="106"/>
      <c r="H19" s="119"/>
      <c r="I19" s="116"/>
    </row>
    <row r="20" spans="1:9" ht="17.25" customHeight="1" x14ac:dyDescent="0.2">
      <c r="A20" s="102"/>
      <c r="B20" s="95" t="s">
        <v>12</v>
      </c>
      <c r="C20" s="96"/>
      <c r="D20" s="96"/>
      <c r="E20" s="97"/>
      <c r="F20" s="11">
        <v>1</v>
      </c>
      <c r="G20" s="106"/>
      <c r="H20" s="120"/>
      <c r="I20" s="117"/>
    </row>
    <row r="21" spans="1:9" ht="27.75" customHeight="1" x14ac:dyDescent="0.2">
      <c r="A21" s="102"/>
      <c r="B21" s="107" t="s">
        <v>28</v>
      </c>
      <c r="C21" s="108"/>
      <c r="D21" s="108"/>
      <c r="E21" s="109"/>
      <c r="F21" s="11"/>
      <c r="G21" s="106"/>
      <c r="H21" s="74" t="s">
        <v>52</v>
      </c>
      <c r="I21" s="16"/>
    </row>
    <row r="22" spans="1:9" ht="17.25" customHeight="1" x14ac:dyDescent="0.2">
      <c r="A22" s="102"/>
      <c r="B22" s="95" t="s">
        <v>10</v>
      </c>
      <c r="C22" s="96"/>
      <c r="D22" s="96"/>
      <c r="E22" s="97"/>
      <c r="F22" s="11">
        <v>3</v>
      </c>
      <c r="G22" s="106"/>
      <c r="H22" s="118">
        <f>IF(Nezamestnanosť_a_Hustota!S45="",0,TRANSPOSE(Nezamestnanosť_a_Hustota!S45))</f>
        <v>0</v>
      </c>
      <c r="I22" s="115" t="str">
        <f>IF(H22=0,"",IF(H22&lt;=50,3,IF(AND(H22&gt;50,H22&lt;=100),2,IF(H22&gt;100,1))))</f>
        <v/>
      </c>
    </row>
    <row r="23" spans="1:9" ht="17.25" customHeight="1" x14ac:dyDescent="0.2">
      <c r="A23" s="102"/>
      <c r="B23" s="95" t="s">
        <v>11</v>
      </c>
      <c r="C23" s="96"/>
      <c r="D23" s="96"/>
      <c r="E23" s="97"/>
      <c r="F23" s="11">
        <v>2</v>
      </c>
      <c r="G23" s="106"/>
      <c r="H23" s="119"/>
      <c r="I23" s="116"/>
    </row>
    <row r="24" spans="1:9" ht="17.25" customHeight="1" x14ac:dyDescent="0.2">
      <c r="A24" s="102"/>
      <c r="B24" s="110" t="s">
        <v>12</v>
      </c>
      <c r="C24" s="111"/>
      <c r="D24" s="111"/>
      <c r="E24" s="112"/>
      <c r="F24" s="12">
        <v>1</v>
      </c>
      <c r="G24" s="106"/>
      <c r="H24" s="120"/>
      <c r="I24" s="117"/>
    </row>
    <row r="25" spans="1:9" ht="42.75" customHeight="1" x14ac:dyDescent="0.2">
      <c r="A25" s="8" t="s">
        <v>13</v>
      </c>
      <c r="B25" s="98" t="s">
        <v>14</v>
      </c>
      <c r="C25" s="98"/>
      <c r="D25" s="98"/>
      <c r="E25" s="98"/>
      <c r="F25" s="8">
        <v>4</v>
      </c>
      <c r="G25" s="13"/>
      <c r="H25" s="18"/>
      <c r="I25" s="75" t="str">
        <f>IF(COUNTA(Nezamestnanosť_a_Hustota!C12:C41)=0,"",IF(AND(COUNTA(Nezamestnanosť_a_Hustota!C12:C41)=1,Nezamestnanosť_a_Hustota!I12&lt;=500),4,IF(COUNTA(Nezamestnanosť_a_Hustota!C12:C41)&gt;1,4,0)))</f>
        <v/>
      </c>
    </row>
    <row r="26" spans="1:9" ht="27.75" customHeight="1" x14ac:dyDescent="0.2">
      <c r="A26" s="126" t="s">
        <v>15</v>
      </c>
      <c r="B26" s="99" t="s">
        <v>16</v>
      </c>
      <c r="C26" s="100"/>
      <c r="D26" s="100"/>
      <c r="E26" s="101"/>
      <c r="F26" s="9"/>
      <c r="G26" s="98" t="s">
        <v>48</v>
      </c>
      <c r="H26" s="134"/>
      <c r="I26" s="115" t="str">
        <f>IF(OR(COUNTA(Nezamestnanosť_a_Hustota!C12:C41)=0,C8=""),"",IF(AND(COUNTA(Nezamestnanosť_a_Hustota!C12:C41)=1,Nezamestnanosť_a_Hustota!I12&lt;=500,C8&lt;=100000),18,IF(AND(COUNTA(Nezamestnanosť_a_Hustota!C12:C41)=1,Nezamestnanosť_a_Hustota!I12&lt;=500,C8&gt;100000,C8&lt;=150000),16,IF(AND(COUNTA(Nezamestnanosť_a_Hustota!C12:C41)=1,Nezamestnanosť_a_Hustota!I12&lt;=500,C8&gt;150000),14,IF(AND(COUNTA(Nezamestnanosť_a_Hustota!C12:C41)=1,Nezamestnanosť_a_Hustota!I12&gt;500,Nezamestnanosť_a_Hustota!I12&lt;=750,C8&lt;=150000),18,IF(AND(COUNTA(Nezamestnanosť_a_Hustota!C12:C41)=1,Nezamestnanosť_a_Hustota!I12&gt;500,Nezamestnanosť_a_Hustota!I12&lt;=750,C8&gt;150000,C8&lt;=200000),16,IF(AND(COUNTA(Nezamestnanosť_a_Hustota!C12:C41)=1,Nezamestnanosť_a_Hustota!I12&gt;500,Nezamestnanosť_a_Hustota!I12&lt;=750,C8&gt;200000),14,IF(AND(COUNTA(Nezamestnanosť_a_Hustota!C12:C41)=1,Nezamestnanosť_a_Hustota!I12&gt;750,Nezamestnanosť_a_Hustota!I12&lt;=1000,C8&lt;=200000),18,IF(AND(COUNTA(Nezamestnanosť_a_Hustota!C12:C41)=1,Nezamestnanosť_a_Hustota!I12&gt;750,Nezamestnanosť_a_Hustota!I12&lt;=1000,C8&gt;200000,C8&lt;=250000),16,IF(AND(COUNTA(Nezamestnanosť_a_Hustota!C12:C41)=1,Nezamestnanosť_a_Hustota!I12&gt;750,Nezamestnanosť_a_Hustota!I12&lt;=1000,C8&gt;250000),14,IF(AND(COUNTA(Nezamestnanosť_a_Hustota!C12:C41)&gt;1,C8&lt;=250000),18,IF(AND(COUNTA(Nezamestnanosť_a_Hustota!C12:C41)&gt;1,C8&gt;250000,C8&lt;=300000),16,))))))))))))</f>
        <v/>
      </c>
    </row>
    <row r="27" spans="1:9" s="6" customFormat="1" ht="17.25" customHeight="1" x14ac:dyDescent="0.25">
      <c r="A27" s="127"/>
      <c r="B27" s="95" t="s">
        <v>17</v>
      </c>
      <c r="C27" s="96"/>
      <c r="D27" s="96"/>
      <c r="E27" s="97"/>
      <c r="F27" s="23"/>
      <c r="G27" s="132"/>
      <c r="H27" s="135"/>
      <c r="I27" s="116"/>
    </row>
    <row r="28" spans="1:9" s="6" customFormat="1" ht="17.25" customHeight="1" x14ac:dyDescent="0.25">
      <c r="A28" s="127"/>
      <c r="B28" s="95" t="s">
        <v>30</v>
      </c>
      <c r="C28" s="96"/>
      <c r="D28" s="96"/>
      <c r="E28" s="97"/>
      <c r="F28" s="23"/>
      <c r="G28" s="132"/>
      <c r="H28" s="135"/>
      <c r="I28" s="116"/>
    </row>
    <row r="29" spans="1:9" s="6" customFormat="1" ht="17.25" customHeight="1" x14ac:dyDescent="0.25">
      <c r="A29" s="127"/>
      <c r="B29" s="95" t="s">
        <v>42</v>
      </c>
      <c r="C29" s="96"/>
      <c r="D29" s="96"/>
      <c r="E29" s="97"/>
      <c r="F29" s="23"/>
      <c r="G29" s="132"/>
      <c r="H29" s="135"/>
      <c r="I29" s="116"/>
    </row>
    <row r="30" spans="1:9" s="6" customFormat="1" ht="17.25" customHeight="1" x14ac:dyDescent="0.25">
      <c r="A30" s="127"/>
      <c r="B30" s="95" t="s">
        <v>43</v>
      </c>
      <c r="C30" s="96"/>
      <c r="D30" s="96"/>
      <c r="E30" s="97"/>
      <c r="F30" s="23"/>
      <c r="G30" s="132"/>
      <c r="H30" s="135"/>
      <c r="I30" s="116"/>
    </row>
    <row r="31" spans="1:9" s="6" customFormat="1" ht="17.25" customHeight="1" x14ac:dyDescent="0.25">
      <c r="A31" s="127"/>
      <c r="B31" s="95" t="s">
        <v>18</v>
      </c>
      <c r="C31" s="96"/>
      <c r="D31" s="96"/>
      <c r="E31" s="97"/>
      <c r="F31" s="11">
        <v>18</v>
      </c>
      <c r="G31" s="132"/>
      <c r="H31" s="135"/>
      <c r="I31" s="116"/>
    </row>
    <row r="32" spans="1:9" s="6" customFormat="1" ht="17.25" customHeight="1" x14ac:dyDescent="0.25">
      <c r="A32" s="127"/>
      <c r="B32" s="95" t="s">
        <v>33</v>
      </c>
      <c r="C32" s="96"/>
      <c r="D32" s="96"/>
      <c r="E32" s="97"/>
      <c r="F32" s="11">
        <v>16</v>
      </c>
      <c r="G32" s="132"/>
      <c r="H32" s="135"/>
      <c r="I32" s="116"/>
    </row>
    <row r="33" spans="1:12" s="6" customFormat="1" ht="17.25" customHeight="1" x14ac:dyDescent="0.25">
      <c r="A33" s="127"/>
      <c r="B33" s="95" t="s">
        <v>31</v>
      </c>
      <c r="C33" s="96"/>
      <c r="D33" s="96"/>
      <c r="E33" s="97"/>
      <c r="F33" s="11">
        <v>14</v>
      </c>
      <c r="G33" s="132"/>
      <c r="H33" s="135"/>
      <c r="I33" s="116"/>
    </row>
    <row r="34" spans="1:12" s="6" customFormat="1" ht="17.25" customHeight="1" x14ac:dyDescent="0.25">
      <c r="A34" s="127"/>
      <c r="B34" s="95" t="s">
        <v>32</v>
      </c>
      <c r="C34" s="96"/>
      <c r="D34" s="96"/>
      <c r="E34" s="97"/>
      <c r="F34" s="23"/>
      <c r="G34" s="132"/>
      <c r="H34" s="135"/>
      <c r="I34" s="116"/>
    </row>
    <row r="35" spans="1:12" s="6" customFormat="1" ht="17.25" customHeight="1" x14ac:dyDescent="0.25">
      <c r="A35" s="127"/>
      <c r="B35" s="95" t="s">
        <v>19</v>
      </c>
      <c r="C35" s="96"/>
      <c r="D35" s="96"/>
      <c r="E35" s="97"/>
      <c r="F35" s="23"/>
      <c r="G35" s="132"/>
      <c r="H35" s="135"/>
      <c r="I35" s="116"/>
    </row>
    <row r="36" spans="1:12" s="6" customFormat="1" ht="17.25" customHeight="1" x14ac:dyDescent="0.25">
      <c r="A36" s="127"/>
      <c r="B36" s="95" t="s">
        <v>36</v>
      </c>
      <c r="C36" s="96"/>
      <c r="D36" s="96"/>
      <c r="E36" s="97"/>
      <c r="F36" s="23"/>
      <c r="G36" s="132"/>
      <c r="H36" s="135"/>
      <c r="I36" s="116"/>
    </row>
    <row r="37" spans="1:12" s="6" customFormat="1" ht="17.25" customHeight="1" x14ac:dyDescent="0.25">
      <c r="A37" s="127"/>
      <c r="B37" s="95" t="s">
        <v>34</v>
      </c>
      <c r="C37" s="96"/>
      <c r="D37" s="96"/>
      <c r="E37" s="97"/>
      <c r="F37" s="23"/>
      <c r="G37" s="132"/>
      <c r="H37" s="135"/>
      <c r="I37" s="116"/>
    </row>
    <row r="38" spans="1:12" s="6" customFormat="1" ht="17.25" customHeight="1" x14ac:dyDescent="0.25">
      <c r="A38" s="127"/>
      <c r="B38" s="95" t="s">
        <v>35</v>
      </c>
      <c r="C38" s="96"/>
      <c r="D38" s="96"/>
      <c r="E38" s="97"/>
      <c r="F38" s="23"/>
      <c r="G38" s="132"/>
      <c r="H38" s="135"/>
      <c r="I38" s="116"/>
    </row>
    <row r="39" spans="1:12" s="6" customFormat="1" ht="17.25" customHeight="1" x14ac:dyDescent="0.25">
      <c r="A39" s="127"/>
      <c r="B39" s="95" t="s">
        <v>44</v>
      </c>
      <c r="C39" s="96"/>
      <c r="D39" s="96"/>
      <c r="E39" s="97"/>
      <c r="F39" s="23"/>
      <c r="G39" s="132"/>
      <c r="H39" s="135"/>
      <c r="I39" s="116"/>
    </row>
    <row r="40" spans="1:12" s="6" customFormat="1" ht="17.25" customHeight="1" x14ac:dyDescent="0.25">
      <c r="A40" s="127"/>
      <c r="B40" s="95" t="s">
        <v>45</v>
      </c>
      <c r="C40" s="96"/>
      <c r="D40" s="96"/>
      <c r="E40" s="97"/>
      <c r="F40" s="23"/>
      <c r="G40" s="132"/>
      <c r="H40" s="135"/>
      <c r="I40" s="116"/>
    </row>
    <row r="41" spans="1:12" s="6" customFormat="1" ht="17.25" customHeight="1" x14ac:dyDescent="0.25">
      <c r="A41" s="127"/>
      <c r="B41" s="95" t="s">
        <v>46</v>
      </c>
      <c r="C41" s="96"/>
      <c r="D41" s="96"/>
      <c r="E41" s="97"/>
      <c r="F41" s="23"/>
      <c r="G41" s="132"/>
      <c r="H41" s="135"/>
      <c r="I41" s="116"/>
    </row>
    <row r="42" spans="1:12" s="6" customFormat="1" ht="17.25" customHeight="1" x14ac:dyDescent="0.25">
      <c r="A42" s="128"/>
      <c r="B42" s="129" t="s">
        <v>37</v>
      </c>
      <c r="C42" s="130"/>
      <c r="D42" s="130"/>
      <c r="E42" s="131"/>
      <c r="F42" s="24"/>
      <c r="G42" s="133"/>
      <c r="H42" s="136"/>
      <c r="I42" s="117"/>
    </row>
    <row r="43" spans="1:12" ht="125.25" customHeight="1" x14ac:dyDescent="0.2">
      <c r="A43" s="8" t="s">
        <v>20</v>
      </c>
      <c r="B43" s="137" t="s">
        <v>38</v>
      </c>
      <c r="C43" s="138"/>
      <c r="D43" s="138"/>
      <c r="E43" s="139"/>
      <c r="F43" s="20">
        <v>8</v>
      </c>
      <c r="G43" s="21"/>
      <c r="H43" s="22"/>
      <c r="I43" s="80" t="str">
        <f>IF(OR(L43="",L43=0),"",IF(L43=1,8,IF(L43=2,0)))</f>
        <v/>
      </c>
      <c r="L43" s="86">
        <v>0</v>
      </c>
    </row>
    <row r="44" spans="1:12" ht="86.25" customHeight="1" x14ac:dyDescent="0.2">
      <c r="A44" s="8" t="s">
        <v>21</v>
      </c>
      <c r="B44" s="140" t="s">
        <v>47</v>
      </c>
      <c r="C44" s="141"/>
      <c r="D44" s="141"/>
      <c r="E44" s="142"/>
      <c r="F44" s="8">
        <v>5</v>
      </c>
      <c r="G44" s="15"/>
      <c r="H44" s="18"/>
      <c r="I44" s="75" t="str">
        <f>IF(OR(L44="",L44=0),"",IF(L44=1,5,IF(L44=2,5,IF(L44=3,0))))</f>
        <v/>
      </c>
      <c r="L44" s="86">
        <v>0</v>
      </c>
    </row>
    <row r="45" spans="1:12" ht="60" customHeight="1" x14ac:dyDescent="0.2">
      <c r="A45" s="8" t="s">
        <v>22</v>
      </c>
      <c r="B45" s="140" t="s">
        <v>49</v>
      </c>
      <c r="C45" s="141"/>
      <c r="D45" s="141"/>
      <c r="E45" s="142"/>
      <c r="F45" s="8">
        <v>3</v>
      </c>
      <c r="G45" s="5" t="s">
        <v>23</v>
      </c>
      <c r="H45" s="18"/>
      <c r="I45" s="75" t="str">
        <f>IF(OR(L45="",L45=0),"",IF(L45=1,3,IF(L45=2,0)))</f>
        <v/>
      </c>
      <c r="L45" s="86">
        <v>0</v>
      </c>
    </row>
    <row r="46" spans="1:12" ht="13.5" customHeight="1" x14ac:dyDescent="0.2">
      <c r="A46" s="123" t="s">
        <v>41</v>
      </c>
      <c r="B46" s="124"/>
      <c r="C46" s="124"/>
      <c r="D46" s="124"/>
      <c r="E46" s="124"/>
      <c r="F46" s="124"/>
      <c r="G46" s="124"/>
      <c r="H46" s="125"/>
      <c r="I46" s="19">
        <f>SUM(I13:I45)</f>
        <v>0</v>
      </c>
    </row>
    <row r="48" spans="1:12" x14ac:dyDescent="0.2">
      <c r="B48" s="27" t="s">
        <v>2211</v>
      </c>
    </row>
    <row r="49" spans="2:6" x14ac:dyDescent="0.2">
      <c r="B49" s="143" t="str">
        <f>IF(H14=0,"nie je vyplnená nezamestnanosť","")</f>
        <v>nie je vyplnená nezamestnanosť</v>
      </c>
      <c r="C49" s="143"/>
      <c r="D49" s="143"/>
      <c r="E49" s="143"/>
      <c r="F49" s="143"/>
    </row>
    <row r="50" spans="2:6" x14ac:dyDescent="0.2">
      <c r="B50" s="143" t="str">
        <f>IF(OR(H18=0,H22=0),"nie je vyplnená hustota","")</f>
        <v>nie je vyplnená hustota</v>
      </c>
      <c r="C50" s="143"/>
      <c r="D50" s="143"/>
      <c r="E50" s="143"/>
      <c r="F50" s="143"/>
    </row>
    <row r="51" spans="2:6" x14ac:dyDescent="0.2">
      <c r="B51" s="143" t="str">
        <f>IF(C8="","nie je vyplnená výška oprávnených výdavkov","")</f>
        <v>nie je vyplnená výška oprávnených výdavkov</v>
      </c>
      <c r="C51" s="143"/>
      <c r="D51" s="143"/>
      <c r="E51" s="143"/>
      <c r="F51" s="143"/>
    </row>
    <row r="52" spans="2:6" x14ac:dyDescent="0.2">
      <c r="B52" s="143" t="str">
        <f>IF(I43="","označte jednu možnosť v bodovacom kritériu č. 5","")</f>
        <v>označte jednu možnosť v bodovacom kritériu č. 5</v>
      </c>
      <c r="C52" s="143"/>
      <c r="D52" s="143"/>
      <c r="E52" s="143"/>
      <c r="F52" s="143"/>
    </row>
    <row r="53" spans="2:6" x14ac:dyDescent="0.2">
      <c r="B53" s="143" t="str">
        <f>IF(I44="","označte jednu možnosť v bodovacom kritériu č. 6","")</f>
        <v>označte jednu možnosť v bodovacom kritériu č. 6</v>
      </c>
      <c r="C53" s="143"/>
      <c r="D53" s="143"/>
      <c r="E53" s="143"/>
      <c r="F53" s="143"/>
    </row>
    <row r="54" spans="2:6" x14ac:dyDescent="0.2">
      <c r="B54" s="143" t="str">
        <f>IF(I45="","označte jednu možnosť v bodovacom kritériu č. 7","")</f>
        <v>označte jednu možnosť v bodovacom kritériu č. 7</v>
      </c>
      <c r="C54" s="143"/>
      <c r="D54" s="143"/>
      <c r="E54" s="143"/>
      <c r="F54" s="143"/>
    </row>
    <row r="55" spans="2:6" x14ac:dyDescent="0.2">
      <c r="B55" s="90" t="str">
        <f>IF(OR(L1="",L1=0),"vyberte plánovanú aktivitu projektu","")</f>
        <v>vyberte plánovanú aktivitu projektu</v>
      </c>
      <c r="C55" s="90"/>
      <c r="D55" s="90"/>
      <c r="E55" s="90"/>
      <c r="F55" s="90"/>
    </row>
    <row r="56" spans="2:6" x14ac:dyDescent="0.2">
      <c r="B56" s="87" t="str">
        <f>IF(AND(L1=1,C8&gt;K1),"výška OV na Aktivitu 1 presahuje maximum",IF(AND(L1=2,C8&gt;K2),"výška OV na Aktivitu 2 presahuje maximum",IF(AND(L1=3,C8&gt;K3),"výška OV na Aktivitu 3 presahuje maximum","")))</f>
        <v/>
      </c>
      <c r="C56" s="87"/>
      <c r="D56" s="87"/>
      <c r="E56" s="87"/>
      <c r="F56" s="87"/>
    </row>
  </sheetData>
  <sheetProtection algorithmName="SHA-512" hashValue="aIzFzRSqirJ4bOdByMCmEOr8bDofwKZTcYo/xp+2RPKM6hMcaY39lt3DFav72SLRdyfdeoYAPMdXyLAONzKF/g==" saltValue="J7n5tpBPOrqKe85ROtcUqw==" spinCount="100000" sheet="1" objects="1" scenarios="1"/>
  <mergeCells count="65">
    <mergeCell ref="B54:F54"/>
    <mergeCell ref="B49:F49"/>
    <mergeCell ref="B50:F50"/>
    <mergeCell ref="B51:F51"/>
    <mergeCell ref="B52:F52"/>
    <mergeCell ref="B53:F53"/>
    <mergeCell ref="A46:H46"/>
    <mergeCell ref="A26:A42"/>
    <mergeCell ref="B39:E39"/>
    <mergeCell ref="B40:E40"/>
    <mergeCell ref="B41:E41"/>
    <mergeCell ref="B42:E42"/>
    <mergeCell ref="G26:G42"/>
    <mergeCell ref="H26:H42"/>
    <mergeCell ref="B43:E43"/>
    <mergeCell ref="B44:E44"/>
    <mergeCell ref="B45:E45"/>
    <mergeCell ref="B33:E33"/>
    <mergeCell ref="B34:E34"/>
    <mergeCell ref="B35:E35"/>
    <mergeCell ref="B36:E36"/>
    <mergeCell ref="B30:E30"/>
    <mergeCell ref="B31:E31"/>
    <mergeCell ref="B32:E32"/>
    <mergeCell ref="H14:H15"/>
    <mergeCell ref="I13:I15"/>
    <mergeCell ref="G16:G24"/>
    <mergeCell ref="H18:H20"/>
    <mergeCell ref="H22:H24"/>
    <mergeCell ref="I22:I24"/>
    <mergeCell ref="I18:I20"/>
    <mergeCell ref="I16:I17"/>
    <mergeCell ref="I26:I42"/>
    <mergeCell ref="A13:A15"/>
    <mergeCell ref="A16:A24"/>
    <mergeCell ref="B12:E12"/>
    <mergeCell ref="B13:E13"/>
    <mergeCell ref="G13:G15"/>
    <mergeCell ref="B21:E21"/>
    <mergeCell ref="B17:E17"/>
    <mergeCell ref="B18:E18"/>
    <mergeCell ref="B19:E19"/>
    <mergeCell ref="B20:E20"/>
    <mergeCell ref="B14:E14"/>
    <mergeCell ref="B15:E15"/>
    <mergeCell ref="B22:E22"/>
    <mergeCell ref="B23:E23"/>
    <mergeCell ref="B24:E24"/>
    <mergeCell ref="B16:E16"/>
    <mergeCell ref="B56:F56"/>
    <mergeCell ref="D1:D3"/>
    <mergeCell ref="F1:I1"/>
    <mergeCell ref="F2:I2"/>
    <mergeCell ref="F3:I3"/>
    <mergeCell ref="B55:F55"/>
    <mergeCell ref="C6:I6"/>
    <mergeCell ref="C7:D7"/>
    <mergeCell ref="C8:D8"/>
    <mergeCell ref="B37:E37"/>
    <mergeCell ref="B38:E38"/>
    <mergeCell ref="B25:E25"/>
    <mergeCell ref="B26:E26"/>
    <mergeCell ref="B27:E27"/>
    <mergeCell ref="B28:E28"/>
    <mergeCell ref="B29:E29"/>
  </mergeCells>
  <conditionalFormatting sqref="B49">
    <cfRule type="cellIs" dxfId="17" priority="10" operator="equal">
      <formula>"nie je vyplnená nezamestnanosť"</formula>
    </cfRule>
  </conditionalFormatting>
  <conditionalFormatting sqref="B50">
    <cfRule type="cellIs" dxfId="16" priority="9" operator="equal">
      <formula>"nie je vyplnená hustota"</formula>
    </cfRule>
  </conditionalFormatting>
  <conditionalFormatting sqref="B51">
    <cfRule type="cellIs" dxfId="15" priority="8" operator="equal">
      <formula>"nie je vyplnená výška oprávnených výdavkov"</formula>
    </cfRule>
  </conditionalFormatting>
  <conditionalFormatting sqref="B52">
    <cfRule type="cellIs" dxfId="14" priority="7" operator="equal">
      <formula>"označte jednu možnosť v bodovacom kritériu č. 5"</formula>
    </cfRule>
  </conditionalFormatting>
  <conditionalFormatting sqref="B53">
    <cfRule type="cellIs" dxfId="13" priority="6" operator="equal">
      <formula>"označte jednu možnosť v bodovacom kritériu č. 6"</formula>
    </cfRule>
  </conditionalFormatting>
  <conditionalFormatting sqref="B54">
    <cfRule type="cellIs" dxfId="12" priority="5" operator="equal">
      <formula>"označte jednu možnosť v bodovacom kritériu č. 7"</formula>
    </cfRule>
  </conditionalFormatting>
  <conditionalFormatting sqref="B55:F55">
    <cfRule type="cellIs" dxfId="11" priority="4" operator="equal">
      <formula>"vyberte plánovanú aktivitu projektu"</formula>
    </cfRule>
  </conditionalFormatting>
  <conditionalFormatting sqref="B56:F56">
    <cfRule type="cellIs" dxfId="10" priority="3" operator="equal">
      <formula>"výška OV na Aktivitu 1 presahuje maximum"</formula>
    </cfRule>
    <cfRule type="cellIs" dxfId="9" priority="2" operator="equal">
      <formula>"výška OV na Aktivitu 2 presahuje maximum"</formula>
    </cfRule>
    <cfRule type="cellIs" dxfId="8" priority="1" operator="equal">
      <formula>"výška OV na Aktivitu 3 presahuje maximum"</formula>
    </cfRule>
  </conditionalFormatting>
  <dataValidations count="2">
    <dataValidation type="decimal" allowBlank="1" showInputMessage="1" showErrorMessage="1" prompt="Aktivita 1 maximálne 40 000€ _x000a_Aktivita 2 maximálne 30 000€ _x000a_Aktivita 3 maximálne 50 000€ " sqref="C8:D8">
      <formula1>0</formula1>
      <formula2>50000</formula2>
    </dataValidation>
    <dataValidation allowBlank="1" showInputMessage="1" showErrorMessage="1" prompt="vyplnenie sa prejaví na všetkých hárkoch" sqref="C6:I6 C7:D7"/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6</xdr:col>
                    <xdr:colOff>2190750</xdr:colOff>
                    <xdr:row>42</xdr:row>
                    <xdr:rowOff>0</xdr:rowOff>
                  </from>
                  <to>
                    <xdr:col>8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7</xdr:col>
                    <xdr:colOff>0</xdr:colOff>
                    <xdr:row>42</xdr:row>
                    <xdr:rowOff>1590675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476250</xdr:rowOff>
                  </from>
                  <to>
                    <xdr:col>7</xdr:col>
                    <xdr:colOff>1057275</xdr:colOff>
                    <xdr:row>42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885825</xdr:rowOff>
                  </from>
                  <to>
                    <xdr:col>7</xdr:col>
                    <xdr:colOff>1038225</xdr:colOff>
                    <xdr:row>42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7</xdr:col>
                    <xdr:colOff>285750</xdr:colOff>
                    <xdr:row>44</xdr:row>
                    <xdr:rowOff>142875</xdr:rowOff>
                  </from>
                  <to>
                    <xdr:col>7</xdr:col>
                    <xdr:colOff>990600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7</xdr:col>
                    <xdr:colOff>285750</xdr:colOff>
                    <xdr:row>44</xdr:row>
                    <xdr:rowOff>438150</xdr:rowOff>
                  </from>
                  <to>
                    <xdr:col>7</xdr:col>
                    <xdr:colOff>990600</xdr:colOff>
                    <xdr:row>44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76200</xdr:rowOff>
                  </from>
                  <to>
                    <xdr:col>7</xdr:col>
                    <xdr:colOff>1066800</xdr:colOff>
                    <xdr:row>43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495300</xdr:rowOff>
                  </from>
                  <to>
                    <xdr:col>7</xdr:col>
                    <xdr:colOff>1247775</xdr:colOff>
                    <xdr:row>43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7</xdr:col>
                    <xdr:colOff>57150</xdr:colOff>
                    <xdr:row>43</xdr:row>
                    <xdr:rowOff>790575</xdr:rowOff>
                  </from>
                  <to>
                    <xdr:col>7</xdr:col>
                    <xdr:colOff>857250</xdr:colOff>
                    <xdr:row>43</xdr:row>
                    <xdr:rowOff>1009650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Group Box 13">
              <controlPr defaultSize="0" autoFill="0" autoPict="0">
                <anchor mov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4</xdr:col>
                    <xdr:colOff>190500</xdr:colOff>
                    <xdr:row>0</xdr:row>
                    <xdr:rowOff>200025</xdr:rowOff>
                  </from>
                  <to>
                    <xdr:col>4</xdr:col>
                    <xdr:colOff>495300</xdr:colOff>
                    <xdr:row>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Option Button 15">
              <controlPr defaultSize="0" autoFill="0" autoLine="0" autoPict="0">
                <anchor moveWithCells="1">
                  <from>
                    <xdr:col>4</xdr:col>
                    <xdr:colOff>190500</xdr:colOff>
                    <xdr:row>1</xdr:row>
                    <xdr:rowOff>114300</xdr:rowOff>
                  </from>
                  <to>
                    <xdr:col>4</xdr:col>
                    <xdr:colOff>495300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Option Button 16">
              <controlPr defaultSize="0" autoFill="0" autoLine="0" autoPict="0">
                <anchor moveWithCells="1">
                  <from>
                    <xdr:col>4</xdr:col>
                    <xdr:colOff>190500</xdr:colOff>
                    <xdr:row>2</xdr:row>
                    <xdr:rowOff>200025</xdr:rowOff>
                  </from>
                  <to>
                    <xdr:col>4</xdr:col>
                    <xdr:colOff>495300</xdr:colOff>
                    <xdr:row>2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19"/>
  <sheetViews>
    <sheetView topLeftCell="A7" workbookViewId="0">
      <selection activeCell="C19" sqref="C19"/>
    </sheetView>
  </sheetViews>
  <sheetFormatPr defaultRowHeight="15" x14ac:dyDescent="0.25"/>
  <cols>
    <col min="1" max="1" width="10" style="25" customWidth="1"/>
    <col min="2" max="2" width="29.42578125" style="25" customWidth="1"/>
    <col min="3" max="3" width="31.5703125" style="25" customWidth="1"/>
    <col min="4" max="5" width="14.5703125" style="25" hidden="1" customWidth="1"/>
    <col min="6" max="6" width="15.140625" style="25" hidden="1" customWidth="1"/>
    <col min="7" max="7" width="15.140625" style="25" bestFit="1" customWidth="1"/>
    <col min="8" max="9" width="16.7109375" style="25" hidden="1" customWidth="1"/>
    <col min="10" max="11" width="14.85546875" style="25" hidden="1" customWidth="1"/>
    <col min="12" max="12" width="16.85546875" style="25" hidden="1" customWidth="1"/>
    <col min="13" max="13" width="12.7109375" style="25" bestFit="1" customWidth="1"/>
    <col min="14" max="18" width="16.7109375" style="25" hidden="1" customWidth="1"/>
    <col min="19" max="19" width="15" style="25" bestFit="1" customWidth="1"/>
    <col min="20" max="20" width="14.7109375" style="25" hidden="1" customWidth="1"/>
    <col min="21" max="21" width="5.28515625" style="25" hidden="1" customWidth="1"/>
    <col min="22" max="22" width="20.7109375" style="25" customWidth="1"/>
    <col min="23" max="24" width="23.140625" style="25" hidden="1" customWidth="1"/>
    <col min="25" max="25" width="9.140625" style="25" customWidth="1"/>
    <col min="26" max="26" width="26.7109375" style="25" hidden="1" customWidth="1"/>
    <col min="27" max="28" width="9.140625" style="25" hidden="1" customWidth="1"/>
    <col min="29" max="29" width="23.42578125" style="25" hidden="1" customWidth="1"/>
    <col min="30" max="30" width="9.140625" style="25" hidden="1" customWidth="1"/>
    <col min="31" max="31" width="13.85546875" style="25" hidden="1" customWidth="1"/>
    <col min="32" max="32" width="26.85546875" style="25" hidden="1" customWidth="1"/>
    <col min="33" max="33" width="38.42578125" style="25" hidden="1" customWidth="1"/>
    <col min="34" max="36" width="9.140625" style="25" hidden="1" customWidth="1"/>
    <col min="37" max="37" width="28.28515625" style="40" hidden="1" customWidth="1"/>
    <col min="38" max="38" width="40.42578125" style="73" hidden="1" customWidth="1"/>
    <col min="39" max="39" width="16.42578125" style="73" hidden="1" customWidth="1"/>
    <col min="40" max="40" width="28.28515625" style="40" hidden="1" customWidth="1"/>
    <col min="41" max="41" width="40.42578125" style="40" hidden="1" customWidth="1"/>
    <col min="42" max="42" width="10" style="40" hidden="1" customWidth="1"/>
    <col min="43" max="43" width="9.140625" style="25" hidden="1" customWidth="1"/>
    <col min="44" max="44" width="28.5703125" style="40" hidden="1" customWidth="1"/>
    <col min="45" max="45" width="7.5703125" style="40" hidden="1" customWidth="1"/>
    <col min="46" max="46" width="9.140625" style="40" hidden="1" customWidth="1"/>
    <col min="47" max="47" width="28.5703125" style="40" hidden="1" customWidth="1"/>
    <col min="48" max="48" width="12.7109375" style="40" hidden="1" customWidth="1"/>
    <col min="49" max="16384" width="9.140625" style="25"/>
  </cols>
  <sheetData>
    <row r="1" spans="1:48" x14ac:dyDescent="0.25">
      <c r="AF1" s="26" t="s">
        <v>53</v>
      </c>
      <c r="AG1" s="26"/>
      <c r="AH1" s="26"/>
      <c r="AK1" s="144" t="s">
        <v>54</v>
      </c>
      <c r="AL1" s="144"/>
      <c r="AM1" s="144"/>
      <c r="AN1" s="144" t="s">
        <v>55</v>
      </c>
      <c r="AO1" s="144"/>
      <c r="AP1" s="144"/>
      <c r="AR1" s="27" t="s">
        <v>54</v>
      </c>
      <c r="AS1" s="27"/>
      <c r="AT1" s="27"/>
      <c r="AU1" s="27" t="s">
        <v>55</v>
      </c>
      <c r="AV1" s="27"/>
    </row>
    <row r="2" spans="1:48" x14ac:dyDescent="0.25">
      <c r="A2" s="82" t="s">
        <v>56</v>
      </c>
      <c r="H2" s="28"/>
      <c r="I2" s="28"/>
      <c r="J2" s="28"/>
      <c r="K2" s="28"/>
      <c r="L2" s="28"/>
      <c r="Z2" s="29"/>
      <c r="AC2" s="30"/>
      <c r="AD2" s="31"/>
      <c r="AF2" s="29" t="s">
        <v>57</v>
      </c>
      <c r="AG2" s="29" t="s">
        <v>58</v>
      </c>
      <c r="AH2" s="32">
        <v>0.6</v>
      </c>
      <c r="AI2" s="33">
        <v>1</v>
      </c>
      <c r="AK2" s="34" t="s">
        <v>57</v>
      </c>
      <c r="AL2" s="29" t="s">
        <v>58</v>
      </c>
      <c r="AM2" s="29">
        <v>162</v>
      </c>
      <c r="AN2" s="34" t="s">
        <v>57</v>
      </c>
      <c r="AO2" s="29" t="s">
        <v>58</v>
      </c>
      <c r="AP2" s="29">
        <v>277468049</v>
      </c>
      <c r="AR2" s="29" t="s">
        <v>59</v>
      </c>
      <c r="AS2" s="35">
        <v>38988</v>
      </c>
      <c r="AT2" s="29"/>
      <c r="AU2" s="29" t="s">
        <v>59</v>
      </c>
      <c r="AV2" s="35">
        <v>9590124</v>
      </c>
    </row>
    <row r="3" spans="1:48" x14ac:dyDescent="0.25">
      <c r="A3" s="82" t="s">
        <v>2210</v>
      </c>
      <c r="Z3" s="29"/>
      <c r="AC3" s="30"/>
      <c r="AD3" s="31"/>
      <c r="AF3" s="29" t="s">
        <v>57</v>
      </c>
      <c r="AG3" s="29" t="s">
        <v>60</v>
      </c>
      <c r="AH3" s="32">
        <v>31.81</v>
      </c>
      <c r="AI3" s="33">
        <v>2</v>
      </c>
      <c r="AK3" s="34" t="s">
        <v>57</v>
      </c>
      <c r="AL3" s="29" t="s">
        <v>60</v>
      </c>
      <c r="AM3" s="29">
        <v>674</v>
      </c>
      <c r="AN3" s="34" t="s">
        <v>57</v>
      </c>
      <c r="AO3" s="29" t="s">
        <v>60</v>
      </c>
      <c r="AP3" s="29">
        <v>21187916</v>
      </c>
      <c r="AR3" s="29" t="s">
        <v>61</v>
      </c>
      <c r="AS3" s="35">
        <v>112054</v>
      </c>
      <c r="AT3" s="29"/>
      <c r="AU3" s="29" t="s">
        <v>61</v>
      </c>
      <c r="AV3" s="35">
        <v>92490067</v>
      </c>
    </row>
    <row r="4" spans="1:48" x14ac:dyDescent="0.25">
      <c r="Z4" s="29"/>
      <c r="AC4" s="36" t="s">
        <v>62</v>
      </c>
      <c r="AD4" s="36"/>
      <c r="AF4" s="29" t="s">
        <v>57</v>
      </c>
      <c r="AG4" s="29" t="s">
        <v>63</v>
      </c>
      <c r="AH4" s="32">
        <v>26.73</v>
      </c>
      <c r="AI4" s="33">
        <v>3</v>
      </c>
      <c r="AK4" s="34" t="s">
        <v>57</v>
      </c>
      <c r="AL4" s="29" t="s">
        <v>63</v>
      </c>
      <c r="AM4" s="29">
        <v>717</v>
      </c>
      <c r="AN4" s="34" t="s">
        <v>57</v>
      </c>
      <c r="AO4" s="29" t="s">
        <v>63</v>
      </c>
      <c r="AP4" s="29">
        <v>26728251</v>
      </c>
      <c r="AR4" s="29" t="s">
        <v>64</v>
      </c>
      <c r="AS4" s="35">
        <v>63081</v>
      </c>
      <c r="AT4" s="29"/>
      <c r="AU4" s="29" t="s">
        <v>64</v>
      </c>
      <c r="AV4" s="35">
        <v>74674875</v>
      </c>
    </row>
    <row r="5" spans="1:48" x14ac:dyDescent="0.25">
      <c r="A5" s="37" t="s">
        <v>0</v>
      </c>
      <c r="B5" s="146" t="str">
        <f>IF('7.5'!$C$6="","",'7.5'!$C$6)</f>
        <v/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76"/>
      <c r="Z5" s="29"/>
      <c r="AC5" s="30"/>
      <c r="AD5" s="31"/>
      <c r="AF5" s="29" t="s">
        <v>57</v>
      </c>
      <c r="AG5" s="29" t="s">
        <v>65</v>
      </c>
      <c r="AH5" s="32">
        <v>44.2</v>
      </c>
      <c r="AI5" s="33">
        <v>4</v>
      </c>
      <c r="AK5" s="34" t="s">
        <v>57</v>
      </c>
      <c r="AL5" s="29" t="s">
        <v>65</v>
      </c>
      <c r="AM5" s="29">
        <v>732</v>
      </c>
      <c r="AN5" s="34" t="s">
        <v>57</v>
      </c>
      <c r="AO5" s="29" t="s">
        <v>65</v>
      </c>
      <c r="AP5" s="29">
        <v>15792548</v>
      </c>
      <c r="AR5" s="29" t="s">
        <v>66</v>
      </c>
      <c r="AS5" s="35">
        <v>94554</v>
      </c>
      <c r="AT5" s="29"/>
      <c r="AU5" s="29" t="s">
        <v>66</v>
      </c>
      <c r="AV5" s="35">
        <v>96665027</v>
      </c>
    </row>
    <row r="6" spans="1:48" x14ac:dyDescent="0.25">
      <c r="A6" s="37" t="s">
        <v>1</v>
      </c>
      <c r="B6" s="79" t="str">
        <f>IF('7.5'!$C$7="","",'7.5'!$C$7)</f>
        <v/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/>
      <c r="Z6" s="29"/>
      <c r="AC6" s="30"/>
      <c r="AD6" s="31"/>
      <c r="AF6" s="29" t="s">
        <v>57</v>
      </c>
      <c r="AG6" s="29" t="s">
        <v>67</v>
      </c>
      <c r="AH6" s="32">
        <v>30.67</v>
      </c>
      <c r="AI6" s="33">
        <v>5</v>
      </c>
      <c r="AK6" s="34" t="s">
        <v>57</v>
      </c>
      <c r="AL6" s="29" t="s">
        <v>67</v>
      </c>
      <c r="AM6" s="29">
        <v>846</v>
      </c>
      <c r="AN6" s="34" t="s">
        <v>57</v>
      </c>
      <c r="AO6" s="29" t="s">
        <v>67</v>
      </c>
      <c r="AP6" s="29">
        <v>27358048</v>
      </c>
      <c r="AR6" s="29" t="s">
        <v>68</v>
      </c>
      <c r="AS6" s="35">
        <v>111001</v>
      </c>
      <c r="AT6" s="29"/>
      <c r="AU6" s="29" t="s">
        <v>68</v>
      </c>
      <c r="AV6" s="35">
        <v>94207079</v>
      </c>
    </row>
    <row r="7" spans="1:48" x14ac:dyDescent="0.25">
      <c r="B7" s="81" t="str">
        <f>IF(OR(B12="",C12=""),"nezadané miesto realizácie","")</f>
        <v>nezadané miesto realizácie</v>
      </c>
      <c r="Z7" s="29" t="s">
        <v>69</v>
      </c>
      <c r="AC7" s="30" t="s">
        <v>70</v>
      </c>
      <c r="AD7" s="31">
        <v>7.43</v>
      </c>
      <c r="AF7" s="29" t="s">
        <v>57</v>
      </c>
      <c r="AG7" s="29" t="s">
        <v>71</v>
      </c>
      <c r="AH7" s="32">
        <v>41.8</v>
      </c>
      <c r="AI7" s="33">
        <v>6</v>
      </c>
      <c r="AK7" s="34" t="s">
        <v>57</v>
      </c>
      <c r="AL7" s="29" t="s">
        <v>71</v>
      </c>
      <c r="AM7" s="29">
        <v>647</v>
      </c>
      <c r="AN7" s="34" t="s">
        <v>57</v>
      </c>
      <c r="AO7" s="29" t="s">
        <v>71</v>
      </c>
      <c r="AP7" s="29">
        <v>15405128</v>
      </c>
      <c r="AR7" s="29" t="s">
        <v>69</v>
      </c>
      <c r="AS7" s="35">
        <v>70043</v>
      </c>
      <c r="AT7" s="29"/>
      <c r="AU7" s="29" t="s">
        <v>69</v>
      </c>
      <c r="AV7" s="35">
        <v>949565080</v>
      </c>
    </row>
    <row r="8" spans="1:48" x14ac:dyDescent="0.25">
      <c r="B8" s="145" t="str">
        <f>IF(COUNTIF(W12:X41,"chybne zadané okres/obec")&gt;0,"v červeno označených riadkoch sú chybne zadané údaje","")</f>
        <v/>
      </c>
      <c r="C8" s="145"/>
      <c r="Z8" s="29" t="s">
        <v>72</v>
      </c>
      <c r="AC8" s="30" t="s">
        <v>73</v>
      </c>
      <c r="AD8" s="31">
        <v>7.41</v>
      </c>
      <c r="AF8" s="29" t="s">
        <v>74</v>
      </c>
      <c r="AG8" s="29" t="s">
        <v>75</v>
      </c>
      <c r="AH8" s="32">
        <v>69.239999999999995</v>
      </c>
      <c r="AI8" s="33">
        <v>7</v>
      </c>
      <c r="AK8" s="34" t="s">
        <v>74</v>
      </c>
      <c r="AL8" s="29" t="s">
        <v>75</v>
      </c>
      <c r="AM8" s="29">
        <v>965</v>
      </c>
      <c r="AN8" s="34" t="s">
        <v>74</v>
      </c>
      <c r="AO8" s="29" t="s">
        <v>75</v>
      </c>
      <c r="AP8" s="29">
        <v>13799413</v>
      </c>
      <c r="AR8" s="29" t="s">
        <v>72</v>
      </c>
      <c r="AS8" s="35">
        <v>60445</v>
      </c>
      <c r="AT8" s="29"/>
      <c r="AU8" s="29" t="s">
        <v>72</v>
      </c>
      <c r="AV8" s="35">
        <v>375539629</v>
      </c>
    </row>
    <row r="9" spans="1:48" x14ac:dyDescent="0.25">
      <c r="A9" s="26" t="s">
        <v>76</v>
      </c>
      <c r="C9" s="28"/>
      <c r="Z9" s="29" t="s">
        <v>77</v>
      </c>
      <c r="AC9" s="30" t="s">
        <v>78</v>
      </c>
      <c r="AD9" s="31">
        <v>6.22</v>
      </c>
      <c r="AF9" s="29" t="s">
        <v>74</v>
      </c>
      <c r="AG9" s="29" t="s">
        <v>79</v>
      </c>
      <c r="AH9" s="32">
        <v>108.33</v>
      </c>
      <c r="AI9" s="33">
        <v>8</v>
      </c>
      <c r="AK9" s="34" t="s">
        <v>74</v>
      </c>
      <c r="AL9" s="29" t="s">
        <v>79</v>
      </c>
      <c r="AM9" s="29">
        <v>964</v>
      </c>
      <c r="AN9" s="34" t="s">
        <v>74</v>
      </c>
      <c r="AO9" s="29" t="s">
        <v>79</v>
      </c>
      <c r="AP9" s="29">
        <v>8695261</v>
      </c>
      <c r="AR9" s="29" t="s">
        <v>77</v>
      </c>
      <c r="AS9" s="35">
        <v>75001</v>
      </c>
      <c r="AT9" s="29"/>
      <c r="AU9" s="29" t="s">
        <v>77</v>
      </c>
      <c r="AV9" s="35">
        <v>359883925</v>
      </c>
    </row>
    <row r="10" spans="1:48" x14ac:dyDescent="0.25">
      <c r="D10" s="38" t="s">
        <v>80</v>
      </c>
      <c r="E10" s="38" t="s">
        <v>80</v>
      </c>
      <c r="F10" s="38" t="s">
        <v>80</v>
      </c>
      <c r="H10" s="38" t="s">
        <v>80</v>
      </c>
      <c r="I10" s="39" t="s">
        <v>80</v>
      </c>
      <c r="J10" s="38" t="s">
        <v>81</v>
      </c>
      <c r="K10" s="39" t="s">
        <v>81</v>
      </c>
      <c r="L10" s="38" t="s">
        <v>81</v>
      </c>
      <c r="N10" s="38" t="s">
        <v>80</v>
      </c>
      <c r="O10" s="38"/>
      <c r="P10" s="38" t="s">
        <v>81</v>
      </c>
      <c r="Q10" s="38"/>
      <c r="R10" s="38" t="s">
        <v>81</v>
      </c>
      <c r="T10" s="38" t="s">
        <v>80</v>
      </c>
      <c r="U10" s="38" t="s">
        <v>80</v>
      </c>
      <c r="V10" s="40"/>
      <c r="Z10" s="29" t="s">
        <v>82</v>
      </c>
      <c r="AC10" s="30" t="s">
        <v>83</v>
      </c>
      <c r="AD10" s="31">
        <v>10.34</v>
      </c>
      <c r="AF10" s="29" t="s">
        <v>74</v>
      </c>
      <c r="AG10" s="29" t="s">
        <v>84</v>
      </c>
      <c r="AH10" s="32">
        <v>673.39</v>
      </c>
      <c r="AI10" s="33">
        <v>9</v>
      </c>
      <c r="AK10" s="34" t="s">
        <v>74</v>
      </c>
      <c r="AL10" s="29" t="s">
        <v>84</v>
      </c>
      <c r="AM10" s="29">
        <v>323</v>
      </c>
      <c r="AN10" s="34" t="s">
        <v>74</v>
      </c>
      <c r="AO10" s="29" t="s">
        <v>84</v>
      </c>
      <c r="AP10" s="29">
        <v>479664</v>
      </c>
      <c r="AR10" s="29" t="s">
        <v>82</v>
      </c>
      <c r="AS10" s="35">
        <v>118499</v>
      </c>
      <c r="AT10" s="29"/>
      <c r="AU10" s="29" t="s">
        <v>82</v>
      </c>
      <c r="AV10" s="35">
        <v>1074589421</v>
      </c>
    </row>
    <row r="11" spans="1:48" x14ac:dyDescent="0.25">
      <c r="A11" s="41" t="s">
        <v>3</v>
      </c>
      <c r="B11" s="41" t="s">
        <v>52</v>
      </c>
      <c r="C11" s="41" t="s">
        <v>85</v>
      </c>
      <c r="D11" s="41" t="s">
        <v>86</v>
      </c>
      <c r="E11" s="41"/>
      <c r="F11" s="41" t="s">
        <v>87</v>
      </c>
      <c r="G11" s="41" t="s">
        <v>87</v>
      </c>
      <c r="H11" s="41" t="s">
        <v>54</v>
      </c>
      <c r="I11" s="42" t="s">
        <v>54</v>
      </c>
      <c r="J11" s="41" t="s">
        <v>55</v>
      </c>
      <c r="K11" s="42" t="s">
        <v>55</v>
      </c>
      <c r="L11" s="41" t="s">
        <v>88</v>
      </c>
      <c r="M11" s="41" t="s">
        <v>89</v>
      </c>
      <c r="N11" s="41" t="s">
        <v>54</v>
      </c>
      <c r="O11" s="41"/>
      <c r="P11" s="41" t="s">
        <v>55</v>
      </c>
      <c r="Q11" s="41"/>
      <c r="R11" s="41" t="s">
        <v>88</v>
      </c>
      <c r="S11" s="41" t="s">
        <v>90</v>
      </c>
      <c r="T11" s="43"/>
      <c r="U11" s="43"/>
      <c r="V11" s="41" t="s">
        <v>91</v>
      </c>
      <c r="W11" s="41" t="s">
        <v>92</v>
      </c>
      <c r="X11" s="41" t="s">
        <v>93</v>
      </c>
      <c r="Z11" s="29" t="s">
        <v>94</v>
      </c>
      <c r="AC11" s="30" t="s">
        <v>95</v>
      </c>
      <c r="AD11" s="31">
        <v>5.43</v>
      </c>
      <c r="AF11" s="29" t="s">
        <v>74</v>
      </c>
      <c r="AG11" s="29" t="s">
        <v>96</v>
      </c>
      <c r="AH11" s="32">
        <v>51.26</v>
      </c>
      <c r="AI11" s="33">
        <v>10</v>
      </c>
      <c r="AK11" s="34" t="s">
        <v>74</v>
      </c>
      <c r="AL11" s="29" t="s">
        <v>96</v>
      </c>
      <c r="AM11" s="29">
        <v>348</v>
      </c>
      <c r="AN11" s="34" t="s">
        <v>74</v>
      </c>
      <c r="AO11" s="29" t="s">
        <v>96</v>
      </c>
      <c r="AP11" s="29">
        <v>6721207</v>
      </c>
      <c r="AR11" s="29" t="s">
        <v>94</v>
      </c>
      <c r="AS11" s="35">
        <v>93682</v>
      </c>
      <c r="AT11" s="29"/>
      <c r="AU11" s="29" t="s">
        <v>94</v>
      </c>
      <c r="AV11" s="35">
        <v>641743139</v>
      </c>
    </row>
    <row r="12" spans="1:48" x14ac:dyDescent="0.25">
      <c r="A12" s="44">
        <v>1</v>
      </c>
      <c r="B12" s="45"/>
      <c r="C12" s="46"/>
      <c r="D12" s="44" t="e">
        <f>VLOOKUP(C12,$AG$2:$AI$1905,3,0)</f>
        <v>#N/A</v>
      </c>
      <c r="E12" s="47">
        <f>IFERROR(D12,0)</f>
        <v>0</v>
      </c>
      <c r="F12" s="43" t="e">
        <f>VLOOKUP(B12,$Z$2:$AD$80,5,0)</f>
        <v>#N/A</v>
      </c>
      <c r="G12" s="48" t="str">
        <f>IFERROR(F12,"")</f>
        <v/>
      </c>
      <c r="H12" s="47" t="e">
        <f>VLOOKUP(C12,$AL$2:$AM$1905,2,0)</f>
        <v>#N/A</v>
      </c>
      <c r="I12" s="49" t="str">
        <f>IFERROR(H12,"")</f>
        <v/>
      </c>
      <c r="J12" s="48" t="e">
        <f>VLOOKUP(C12,$AO$2:$AP$1905,2,0)</f>
        <v>#N/A</v>
      </c>
      <c r="K12" s="48" t="str">
        <f>IFERROR(J12,"")</f>
        <v/>
      </c>
      <c r="L12" s="48" t="e">
        <f>(H12/J12)*1000000</f>
        <v>#N/A</v>
      </c>
      <c r="M12" s="48" t="str">
        <f>IFERROR(L12,"")</f>
        <v/>
      </c>
      <c r="N12" s="47" t="e">
        <f>VLOOKUP(B12,$AR$2:$AS$80,2,0)</f>
        <v>#N/A</v>
      </c>
      <c r="O12" s="48" t="str">
        <f>IFERROR(N12,"")</f>
        <v/>
      </c>
      <c r="P12" s="47" t="e">
        <f>VLOOKUP(B12,$AU$2:$AV$80,2,0)</f>
        <v>#N/A</v>
      </c>
      <c r="Q12" s="48" t="str">
        <f>IFERROR(P12,"")</f>
        <v/>
      </c>
      <c r="R12" s="48" t="e">
        <f>(N12/P12)*1000000</f>
        <v>#N/A</v>
      </c>
      <c r="S12" s="48" t="str">
        <f>IFERROR(R12,"")</f>
        <v/>
      </c>
      <c r="T12" s="50" t="str">
        <f>IF(G12="","",IF(G12&gt;0,1,""))</f>
        <v/>
      </c>
      <c r="U12" s="50">
        <f>IF(C12="",0,COUNTIF($C$12:$C$41,C12))</f>
        <v>0</v>
      </c>
      <c r="V12" s="51" t="str">
        <f>IF(U12&gt;1,"obec je zadaná viackrát",IF(AND(B12&lt;&gt;"",C12=""),"vyberte obec",""))</f>
        <v/>
      </c>
      <c r="W12" s="51" t="str">
        <f>IF(OR(B12="Okres_Trebišov",B12="Okres_Gelnica",B12="Okres_Košice_I",B12="Okres_Košice_II",B12="Okres_Košice_IV",B12="Okres_Košice___okolie",B12="Okres_Michalovce",B12="Okres_Rožňava",B12="Okres_Sobrance",B12="Okres_Spišská_Nová_Ves",B12="Okres_Snina",B12="Okres_Prešov",B12="Okres_Sabinov"),"",IF(AND(B12="",C12=""),"",IF(AND(B12&lt;&gt;"",C12=""),"",IF(AND(E12&gt;=1,E12&lt;=6,B12="Okres_Malacky"),"",IF(AND(E12&gt;=7,E12&lt;=10,B12="Okres_Pezinok"),"",IF(AND(E12&gt;=11,E12&lt;=19,B12="Okres_Senec"),"",IF(AND(E12&gt;=20,E12&lt;=55,B12="Okres_Dunajská_Streda"),"",IF(AND(E12&gt;=56,E12&lt;=64,B12="Okres_Galanta"),"",IF(AND(E12&gt;=65,E12&lt;=80,B12="Okres_Hlohovec"),"",IF(AND(E12&gt;=81,E12&lt;=91,B12="Okres_Piešťany"),"",IF(AND(E12&gt;=92,E12&lt;=107,B12="Okres_Senica"),"",IF(AND(E12&gt;=108,E12&lt;=120,B12="Okres_Skalica"),"",IF(AND(E12&gt;=121,E12&lt;=137,B12="Okres_Trnava"),"",IF(AND(E12&gt;=138,E12&lt;=177,B12="Okres_Bánovce_nad_Bebravou"),"",IF(AND(E12&gt;=178,E12&lt;=188,B12="Okres_Ilava"),"",IF(AND(E12&gt;=189,E12&lt;=201,B12="Okres_Myjava"),"",IF(AND(E12&gt;=202,E12&lt;=219,B12="Okres_Nové_Mesto_nad_Váhom"),"",IF(AND(E12&gt;=220,E12&lt;=234,B12="Okres_Partizánske"),"",IF(AND(E12&gt;=235,E12&lt;=251,B12="Okres_Považská_Bystrica"),"",IF(AND(E12&gt;=252,E12&lt;=270,B12="Okres_Prievidza"),"",IF(AND(E12&gt;=271,E12&lt;=284,B12="Okres_Púchov"),"",IF(AND(E12&gt;=285,E12&lt;=302,B12="Okres_Trenčín"),"",IF(AND(E12&gt;=303,E12&lt;=320,B12="Okres_Komárno"),"",IF(AND(E12&gt;=321,E12&lt;=387,B12="Okres_Levice"),"",IF(AND(E12&gt;=388,E12&lt;=415,B12="Okres_Nitra"),"",IF(AND(E12&gt;=416,E12&lt;=440,B12="Okres_Nové_Zámky"),"",IF(AND(E12=441,B12="Okres_Šaľa"),"",IF(AND(E12&gt;=442,E12&lt;=478,B12="Okres_Topoľčany"),"",IF(AND(E12&gt;=479,E12&lt;=499,B12="Okres_Zlaté_Moravce"),"",IF(AND(E12&gt;=500,E12&lt;=503,B12="Okres_Tvrdošín"),"",IF(AND(E12&gt;=504,E12&lt;=527,B12="Okres_Žilina"),"",IF(AND(E12&gt;=528,E12&lt;=531,B12="Okres_Bytča"),"",IF(AND(E12&gt;=532,E12&lt;=534,B12="Okres_Čadca"),"",IF(AND(E12&gt;=535,E12&lt;=549,B12="Okres_Dolný_Kubín"),"",IF(AND(E12&gt;=550,E12&lt;=554,B12="Okres_Kysucké_Nové_Mesto"),"",IF(AND(E12&gt;=555,E12&lt;=595,B12="Okres_Liptovský_Mikuláš"),"",IF(AND(E12&gt;=596,E12&lt;=626,B12="Okres_Martin"),"",IF(AND(E12&gt;=627,E12&lt;=631,B12="Okres_Námestovo"),"",IF(AND(E12&gt;=632,E12&lt;=642,B12="Okres_Ružomberok"),"",IF(AND(E12&gt;=643,E12&lt;=665,B12="Okres_Turčianske_Teplice"),"",IF(AND(E12&gt;=666,E12&lt;=728,B12="Okres_Veľký_Krtíš"),"",IF(AND(E12&gt;=729,E12&lt;=744,B12="Okres_Zvolen"),"",IF(AND(E12&gt;=745,E12&lt;=755,B12="Okres_Žarnovica"),"",IF(AND(E12&gt;=756,E12&lt;=782,B12="Okres_Žiar_nad_Hronom"),"",IF(AND(E12&gt;=783,E12&lt;=812,B12="Okres_Banská_Bystrica"),"",IF(AND(E12&gt;=813,E12&lt;=824,B12="Okres_Banská_Štiavnica"),"",IF(AND(E12&gt;=825,E12&lt;837,B12="Okres_Brezno"),"",IF(AND(E12&gt;=838,E12&lt;=848,B12="Okres_Detva"),"",IF(AND(E12&gt;=849,E12&lt;=879,B12="Okres_Krupina"),"",IF(AND(E12&gt;=880,E12&lt;=924,B12="Okres_Lučenec"),"",IF(AND(E12&gt;=925,E12&lt;=939,B12="Okres_Poltár"),"",IF(AND(E12&gt;=940,E12&lt;=975,B12="Okres_Revúca"),"",IF(AND(E12&gt;=975,E12&lt;=1070,B12="Okres_Rimavská_Sobota"),"",IF(AND(E12&gt;=1071,E12&lt;=1100,B12="Okres_Stará_Ľubovňa"),"",IF(AND(E12&gt;=1101,E12&lt;=1142,B12="Okres_Stropkov"),"",IF(AND(E12&gt;=1143,E12&lt;=1206,B12="Okres_Svidník"),"",IF(AND(E12&gt;=1207,E12&lt;=1255,B12="Okres_Vranov_nad_Topľou"),"",IF(AND(E12&gt;=1256,E12&lt;=1330,B12="Okres_Bardejov"),"",IF(AND(E12&gt;=1331,E12&lt;=1385,B12="Okres_Humenné"),"",IF(AND(E12&gt;=1386,E12&lt;=1408,B12="Okres_Kežmarok"),"",IF(AND(E12&gt;=1409,E12&lt;=1436,B12="Okres_Levoča"),"",IF(AND(E12&gt;=1437,E12&lt;=1458,B12="Okres_Medzilaborce"),"",IF(AND(E12&gt;=1459,E12&lt;=1467,B12="Okres_Poprad"),"","chybne zadané okres/obec")))))))))))))))))))))))))))))))))))))))))))))))))))))))))))))))</f>
        <v/>
      </c>
      <c r="X12" s="51" t="str">
        <f>IF(OR(B12="Okres_Bánovce_nad_Bebravou",B12="Okres_Banská_Bystrica",B12="Okres_Banská_Štiavnica",B12="Okres_Bardejov",B12="Okres_Brezno",B12="Okres_Bytča",B12="Okres_Čadca",B12="Okres_Detva",B12="Okres_Dolný_Kubín",B12="Okres_Dunajská_Streda",B12="Okres_Galanta",B12="Okres_Hlohovec",B12="Okres_Humenné",B12="Okres_Ilava",B12="Okres_Kežmarok",B12="Okres_Komárno",B12="Okres_Krupina",B12="Okres_Kysucké_Nové_Mesto",B12="Okres_Levice",B12="Okres_Levoča",B12="Okres_Liptovský_Mikuláš",B12="Okres_Lučenec",B12="Okres_Malacky",B12="Okres_Martin",B12="Okres_Medzilaborce",B12="Okres_Myjava",B12="Okres_Námestovo",B12="Okres_Nitra",B12="Okres_Nové_Mesto_nad_Váhom",B12="Okres_Nové_Zámky",B12="Okres_Partizánske",B12="Okres_Pezinok",B12="Okres_Piešťany",B12="Okres_Poltár",B12="Okres_Poprad",B12="Okres_Považská_Bystrica",B12="Okres_Prievidza",B12="Okres_Púchov",B12="Okres_Revúca",B12="Okres_Rimavská_Sobota",B12="Okres_Ružomberok",B12="Okres_Senec",B12="Okres_Senica",B12="Okres_Skalica",B12="Okres_Stará_Ľubovňa",B12="Okres_Stropkov",B12="Okres_Svidník",B12="Okres_Šaľa",B12="Okres_Topoľčany",B12="Okres_Trenčín",B12="Okres_Trnava",B12="Okres_Turčianske_Teplice",B12="Okres_Tvrdošín",B12="Okres_Veľký_Krtíš",B12="Okres_Vranov_nad_Topľou",B12="Okres_Zlaté_Moravce",B12="Okres_Zvolen",B12="Okres_Žarnovica",B12="Okres_Žiar_nad_Hronom",B12="Okres_Žilina"),"",IF(AND(B12="",C12=""),"",IF(AND(B12&lt;&gt;"",C12=""),"",IF(AND(B12="",C12&lt;&gt;""),"",IF(AND(E12&gt;=1607,E12&lt;=1661,B12="Okres_Trebišov"),"",IF(AND(E12&gt;=1662,E12&lt;=1670,B12="Okres_Gelnica"),"",IF(AND(E12=1671,B12="Okres_Košice_I"),"",IF(AND(E12=1672,B12="Okres_Košice_II"),"",IF(AND(E12=1673,B12="Okres_Košice_IV"),"",IF(AND(E12&gt;=1674,E12&lt;=1746,B12="Okres_Košice___okolie"),"",IF(AND(E12&gt;=1747,E12&lt;=1807,B12="Okres_Michalovce"),"",IF(AND(E12&gt;=1808,E12&lt;=1858,B12="Okres_Rožňava"),"",IF(AND(E12&gt;=1859,E12&lt;=1904,B12="Okres_Sobrance"),"",IF(AND(E12&gt;=1588,E12&lt;=1606,B12="Okres_Spišská_Nová_Ves"),"",IF(AND(E12&gt;=1559,E12&lt;=1587,B12="Okres_Snina"),"",IF(AND(E12&gt;=1468,E12&lt;=1529,B12="Okres_Prešov"),"",IF(AND(E12&gt;=1530,E12&lt;=1558,B12="Okres_Sabinov"),"","chybne zadané okres/obec")))))))))))))))))</f>
        <v/>
      </c>
      <c r="Y12" s="28"/>
      <c r="Z12" s="29" t="s">
        <v>97</v>
      </c>
      <c r="AC12" s="30" t="s">
        <v>98</v>
      </c>
      <c r="AD12" s="31">
        <v>7.87</v>
      </c>
      <c r="AF12" s="29" t="s">
        <v>99</v>
      </c>
      <c r="AG12" s="29" t="s">
        <v>100</v>
      </c>
      <c r="AH12" s="32">
        <v>99.43</v>
      </c>
      <c r="AI12" s="33">
        <v>11</v>
      </c>
      <c r="AK12" s="34" t="s">
        <v>99</v>
      </c>
      <c r="AL12" s="29" t="s">
        <v>100</v>
      </c>
      <c r="AM12" s="29">
        <v>449</v>
      </c>
      <c r="AN12" s="34" t="s">
        <v>99</v>
      </c>
      <c r="AO12" s="29" t="s">
        <v>100</v>
      </c>
      <c r="AP12" s="29">
        <v>4495591</v>
      </c>
      <c r="AR12" s="29" t="s">
        <v>97</v>
      </c>
      <c r="AS12" s="35">
        <v>45723</v>
      </c>
      <c r="AT12" s="29"/>
      <c r="AU12" s="29" t="s">
        <v>97</v>
      </c>
      <c r="AV12" s="35">
        <v>267227721</v>
      </c>
    </row>
    <row r="13" spans="1:48" x14ac:dyDescent="0.25">
      <c r="A13" s="44">
        <v>2</v>
      </c>
      <c r="B13" s="45"/>
      <c r="C13" s="46"/>
      <c r="D13" s="44" t="e">
        <f t="shared" ref="D13:D41" si="0">VLOOKUP(C13,$AG$2:$AI$1905,3,0)</f>
        <v>#N/A</v>
      </c>
      <c r="E13" s="47">
        <f t="shared" ref="E13:E41" si="1">IFERROR(D13,0)</f>
        <v>0</v>
      </c>
      <c r="F13" s="43" t="e">
        <f t="shared" ref="F13:F41" si="2">VLOOKUP(B13,$Z$2:$AD$80,5,0)</f>
        <v>#N/A</v>
      </c>
      <c r="G13" s="48" t="str">
        <f t="shared" ref="G13:G41" si="3">IFERROR(F13,"")</f>
        <v/>
      </c>
      <c r="H13" s="47" t="e">
        <f t="shared" ref="H13:H41" si="4">VLOOKUP(C13,$AL$2:$AM$1905,2,0)</f>
        <v>#N/A</v>
      </c>
      <c r="I13" s="49" t="str">
        <f t="shared" ref="I13:I41" si="5">IFERROR(H13,"")</f>
        <v/>
      </c>
      <c r="J13" s="48" t="e">
        <f t="shared" ref="J13:J41" si="6">VLOOKUP(C13,$AO$2:$AP$1905,2,0)</f>
        <v>#N/A</v>
      </c>
      <c r="K13" s="48" t="str">
        <f t="shared" ref="K13:K41" si="7">IFERROR(J13,"")</f>
        <v/>
      </c>
      <c r="L13" s="48" t="e">
        <f t="shared" ref="L13:L41" si="8">(H13/J13)*1000000</f>
        <v>#N/A</v>
      </c>
      <c r="M13" s="48" t="str">
        <f t="shared" ref="M13:M41" si="9">IFERROR(L13,"")</f>
        <v/>
      </c>
      <c r="N13" s="47" t="e">
        <f t="shared" ref="N13:N41" si="10">VLOOKUP(B13,$AR$2:$AS$80,2,0)</f>
        <v>#N/A</v>
      </c>
      <c r="O13" s="48" t="str">
        <f t="shared" ref="O13:O41" si="11">IFERROR(N13,"")</f>
        <v/>
      </c>
      <c r="P13" s="47" t="e">
        <f t="shared" ref="P13:P41" si="12">VLOOKUP(B13,$AU$2:$AV$80,2,0)</f>
        <v>#N/A</v>
      </c>
      <c r="Q13" s="48" t="str">
        <f t="shared" ref="Q13:Q41" si="13">IFERROR(P13,"")</f>
        <v/>
      </c>
      <c r="R13" s="48" t="e">
        <f t="shared" ref="R13:R41" si="14">(N13/P13)*1000000</f>
        <v>#N/A</v>
      </c>
      <c r="S13" s="48" t="str">
        <f t="shared" ref="S13:S41" si="15">IFERROR(R13,"")</f>
        <v/>
      </c>
      <c r="T13" s="50" t="str">
        <f t="shared" ref="T13:T41" si="16">IF(G13="","",IF(G13&gt;0,1,""))</f>
        <v/>
      </c>
      <c r="U13" s="50">
        <f t="shared" ref="U13:U41" si="17">IF(C13="",0,COUNTIF($C$12:$C$41,C13))</f>
        <v>0</v>
      </c>
      <c r="V13" s="51" t="str">
        <f t="shared" ref="V13:V41" si="18">IF(U13&gt;1,"obec je zadaná viackrát",IF(AND(B13&lt;&gt;"",C13=""),"vyberte obec",""))</f>
        <v/>
      </c>
      <c r="W13" s="51" t="str">
        <f t="shared" ref="W13:W41" si="19">IF(OR(B13="Okres_Trebišov",B13="Okres_Gelnica",B13="Okres_Košice_I",B13="Okres_Košice_II",B13="Okres_Košice_IV",B13="Okres_Košice___okolie",B13="Okres_Michalovce",B13="Okres_Rožňava",B13="Okres_Sobrance",B13="Okres_Spišská_Nová_Ves",B13="Okres_Snina",B13="Okres_Prešov",B13="Okres_Sabinov"),"",IF(AND(B13="",C13=""),"",IF(AND(B13&lt;&gt;"",C13=""),"",IF(AND(E13&gt;=1,E13&lt;=6,B13="Okres_Malacky"),"",IF(AND(E13&gt;=7,E13&lt;=10,B13="Okres_Pezinok"),"",IF(AND(E13&gt;=11,E13&lt;=19,B13="Okres_Senec"),"",IF(AND(E13&gt;=20,E13&lt;=55,B13="Okres_Dunajská_Streda"),"",IF(AND(E13&gt;=56,E13&lt;=64,B13="Okres_Galanta"),"",IF(AND(E13&gt;=65,E13&lt;=80,B13="Okres_Hlohovec"),"",IF(AND(E13&gt;=81,E13&lt;=91,B13="Okres_Piešťany"),"",IF(AND(E13&gt;=92,E13&lt;=107,B13="Okres_Senica"),"",IF(AND(E13&gt;=108,E13&lt;=120,B13="Okres_Skalica"),"",IF(AND(E13&gt;=121,E13&lt;=137,B13="Okres_Trnava"),"",IF(AND(E13&gt;=138,E13&lt;=177,B13="Okres_Bánovce_nad_Bebravou"),"",IF(AND(E13&gt;=178,E13&lt;=188,B13="Okres_Ilava"),"",IF(AND(E13&gt;=189,E13&lt;=201,B13="Okres_Myjava"),"",IF(AND(E13&gt;=202,E13&lt;=219,B13="Okres_Nové_Mesto_nad_Váhom"),"",IF(AND(E13&gt;=220,E13&lt;=234,B13="Okres_Partizánske"),"",IF(AND(E13&gt;=235,E13&lt;=251,B13="Okres_Považská_Bystrica"),"",IF(AND(E13&gt;=252,E13&lt;=270,B13="Okres_Prievidza"),"",IF(AND(E13&gt;=271,E13&lt;=284,B13="Okres_Púchov"),"",IF(AND(E13&gt;=285,E13&lt;=302,B13="Okres_Trenčín"),"",IF(AND(E13&gt;=303,E13&lt;=320,B13="Okres_Komárno"),"",IF(AND(E13&gt;=321,E13&lt;=387,B13="Okres_Levice"),"",IF(AND(E13&gt;=388,E13&lt;=415,B13="Okres_Nitra"),"",IF(AND(E13&gt;=416,E13&lt;=440,B13="Okres_Nové_Zámky"),"",IF(AND(E13=441,B13="Okres_Šaľa"),"",IF(AND(E13&gt;=442,E13&lt;=478,B13="Okres_Topoľčany"),"",IF(AND(E13&gt;=479,E13&lt;=499,B13="Okres_Zlaté_Moravce"),"",IF(AND(E13&gt;=500,E13&lt;=503,B13="Okres_Tvrdošín"),"",IF(AND(E13&gt;=504,E13&lt;=527,B13="Okres_Žilina"),"",IF(AND(E13&gt;=528,E13&lt;=531,B13="Okres_Bytča"),"",IF(AND(E13&gt;=532,E13&lt;=534,B13="Okres_Čadca"),"",IF(AND(E13&gt;=535,E13&lt;=549,B13="Okres_Dolný_Kubín"),"",IF(AND(E13&gt;=550,E13&lt;=554,B13="Okres_Kysucké_Nové_Mesto"),"",IF(AND(E13&gt;=555,E13&lt;=595,B13="Okres_Liptovský_Mikuláš"),"",IF(AND(E13&gt;=596,E13&lt;=626,B13="Okres_Martin"),"",IF(AND(E13&gt;=627,E13&lt;=631,B13="Okres_Námestovo"),"",IF(AND(E13&gt;=632,E13&lt;=642,B13="Okres_Ružomberok"),"",IF(AND(E13&gt;=643,E13&lt;=665,B13="Okres_Turčianske_Teplice"),"",IF(AND(E13&gt;=666,E13&lt;=728,B13="Okres_Veľký_Krtíš"),"",IF(AND(E13&gt;=729,E13&lt;=744,B13="Okres_Zvolen"),"",IF(AND(E13&gt;=745,E13&lt;=755,B13="Okres_Žarnovica"),"",IF(AND(E13&gt;=756,E13&lt;=782,B13="Okres_Žiar_nad_Hronom"),"",IF(AND(E13&gt;=783,E13&lt;=812,B13="Okres_Banská_Bystrica"),"",IF(AND(E13&gt;=813,E13&lt;=824,B13="Okres_Banská_Štiavnica"),"",IF(AND(E13&gt;=825,E13&lt;837,B13="Okres_Brezno"),"",IF(AND(E13&gt;=838,E13&lt;=848,B13="Okres_Detva"),"",IF(AND(E13&gt;=849,E13&lt;=879,B13="Okres_Krupina"),"",IF(AND(E13&gt;=880,E13&lt;=924,B13="Okres_Lučenec"),"",IF(AND(E13&gt;=925,E13&lt;=939,B13="Okres_Poltár"),"",IF(AND(E13&gt;=940,E13&lt;=975,B13="Okres_Revúca"),"",IF(AND(E13&gt;=975,E13&lt;=1070,B13="Okres_Rimavská_Sobota"),"",IF(AND(E13&gt;=1071,E13&lt;=1100,B13="Okres_Stará_Ľubovňa"),"",IF(AND(E13&gt;=1101,E13&lt;=1142,B13="Okres_Stropkov"),"",IF(AND(E13&gt;=1143,E13&lt;=1206,B13="Okres_Svidník"),"",IF(AND(E13&gt;=1207,E13&lt;=1255,B13="Okres_Vranov_nad_Topľou"),"",IF(AND(E13&gt;=1256,E13&lt;=1330,B13="Okres_Bardejov"),"",IF(AND(E13&gt;=1331,E13&lt;=1385,B13="Okres_Humenné"),"",IF(AND(E13&gt;=1386,E13&lt;=1408,B13="Okres_Kežmarok"),"",IF(AND(E13&gt;=1409,E13&lt;=1436,B13="Okres_Levoča"),"",IF(AND(E13&gt;=1437,E13&lt;=1458,B13="Okres_Medzilaborce"),"",IF(AND(E13&gt;=1459,E13&lt;=1467,B13="Okres_Poprad"),"","chybne zadané okres/obec")))))))))))))))))))))))))))))))))))))))))))))))))))))))))))))))</f>
        <v/>
      </c>
      <c r="X13" s="51" t="str">
        <f t="shared" ref="X13:X41" si="20">IF(OR(B13="Okres_Bánovce_nad_Bebravou",B13="Okres_Banská_Bystrica",B13="Okres_Banská_Štiavnica",B13="Okres_Bardejov",B13="Okres_Brezno",B13="Okres_Bytča",B13="Okres_Čadca",B13="Okres_Detva",B13="Okres_Dolný_Kubín",B13="Okres_Dunajská_Streda",B13="Okres_Galanta",B13="Okres_Hlohovec",B13="Okres_Humenné",B13="Okres_Ilava",B13="Okres_Kežmarok",B13="Okres_Komárno",B13="Okres_Krupina",B13="Okres_Kysucké_Nové_Mesto",B13="Okres_Levice",B13="Okres_Levoča",B13="Okres_Liptovský_Mikuláš",B13="Okres_Lučenec",B13="Okres_Malacky",B13="Okres_Martin",B13="Okres_Medzilaborce",B13="Okres_Myjava",B13="Okres_Námestovo",B13="Okres_Nitra",B13="Okres_Nové_Mesto_nad_Váhom",B13="Okres_Nové_Zámky",B13="Okres_Partizánske",B13="Okres_Pezinok",B13="Okres_Piešťany",B13="Okres_Poltár",B13="Okres_Poprad",B13="Okres_Považská_Bystrica",B13="Okres_Prievidza",B13="Okres_Púchov",B13="Okres_Revúca",B13="Okres_Rimavská_Sobota",B13="Okres_Ružomberok",B13="Okres_Senec",B13="Okres_Senica",B13="Okres_Skalica",B13="Okres_Stará_Ľubovňa",B13="Okres_Stropkov",B13="Okres_Svidník",B13="Okres_Šaľa",B13="Okres_Topoľčany",B13="Okres_Trenčín",B13="Okres_Trnava",B13="Okres_Turčianske_Teplice",B13="Okres_Tvrdošín",B13="Okres_Veľký_Krtíš",B13="Okres_Vranov_nad_Topľou",B13="Okres_Zlaté_Moravce",B13="Okres_Zvolen",B13="Okres_Žarnovica",B13="Okres_Žiar_nad_Hronom",B13="Okres_Žilina"),"",IF(AND(B13="",C13=""),"",IF(AND(B13&lt;&gt;"",C13=""),"",IF(AND(B13="",C13&lt;&gt;""),"",IF(AND(E13&gt;=1607,E13&lt;=1661,B13="Okres_Trebišov"),"",IF(AND(E13&gt;=1662,E13&lt;=1670,B13="Okres_Gelnica"),"",IF(AND(E13=1671,B13="Okres_Košice_I"),"",IF(AND(E13=1672,B13="Okres_Košice_II"),"",IF(AND(E13=1673,B13="Okres_Košice_IV"),"",IF(AND(E13&gt;=1674,E13&lt;=1746,B13="Okres_Košice___okolie"),"",IF(AND(E13&gt;=1747,E13&lt;=1807,B13="Okres_Michalovce"),"",IF(AND(E13&gt;=1808,E13&lt;=1858,B13="Okres_Rožňava"),"",IF(AND(E13&gt;=1859,E13&lt;=1904,B13="Okres_Sobrance"),"",IF(AND(E13&gt;=1588,E13&lt;=1606,B13="Okres_Spišská_Nová_Ves"),"",IF(AND(E13&gt;=1559,E13&lt;=1587,B13="Okres_Snina"),"",IF(AND(E13&gt;=1468,E13&lt;=1529,B13="Okres_Prešov"),"",IF(AND(E13&gt;=1530,E13&lt;=1558,B13="Okres_Sabinov"),"","chybne zadané okres/obec")))))))))))))))))</f>
        <v/>
      </c>
      <c r="Z13" s="29" t="s">
        <v>101</v>
      </c>
      <c r="AC13" s="30" t="s">
        <v>102</v>
      </c>
      <c r="AD13" s="31">
        <v>7.51</v>
      </c>
      <c r="AF13" s="29" t="s">
        <v>99</v>
      </c>
      <c r="AG13" s="29" t="s">
        <v>103</v>
      </c>
      <c r="AH13" s="32">
        <v>99.51</v>
      </c>
      <c r="AI13" s="33">
        <v>12</v>
      </c>
      <c r="AK13" s="34" t="s">
        <v>99</v>
      </c>
      <c r="AL13" s="29" t="s">
        <v>103</v>
      </c>
      <c r="AM13" s="29">
        <v>623</v>
      </c>
      <c r="AN13" s="34" t="s">
        <v>99</v>
      </c>
      <c r="AO13" s="29" t="s">
        <v>103</v>
      </c>
      <c r="AP13" s="29">
        <v>5848381</v>
      </c>
      <c r="AR13" s="29" t="s">
        <v>101</v>
      </c>
      <c r="AS13" s="35">
        <v>63168</v>
      </c>
      <c r="AT13" s="29"/>
      <c r="AU13" s="29" t="s">
        <v>101</v>
      </c>
      <c r="AV13" s="35">
        <v>381115992</v>
      </c>
    </row>
    <row r="14" spans="1:48" x14ac:dyDescent="0.25">
      <c r="A14" s="44">
        <v>3</v>
      </c>
      <c r="B14" s="45"/>
      <c r="C14" s="46"/>
      <c r="D14" s="44" t="e">
        <f t="shared" si="0"/>
        <v>#N/A</v>
      </c>
      <c r="E14" s="47">
        <f t="shared" si="1"/>
        <v>0</v>
      </c>
      <c r="F14" s="43" t="e">
        <f t="shared" si="2"/>
        <v>#N/A</v>
      </c>
      <c r="G14" s="48" t="str">
        <f t="shared" si="3"/>
        <v/>
      </c>
      <c r="H14" s="47" t="e">
        <f t="shared" si="4"/>
        <v>#N/A</v>
      </c>
      <c r="I14" s="49" t="str">
        <f t="shared" si="5"/>
        <v/>
      </c>
      <c r="J14" s="48" t="e">
        <f t="shared" si="6"/>
        <v>#N/A</v>
      </c>
      <c r="K14" s="48" t="str">
        <f t="shared" si="7"/>
        <v/>
      </c>
      <c r="L14" s="48" t="e">
        <f t="shared" si="8"/>
        <v>#N/A</v>
      </c>
      <c r="M14" s="48" t="str">
        <f t="shared" si="9"/>
        <v/>
      </c>
      <c r="N14" s="47" t="e">
        <f t="shared" si="10"/>
        <v>#N/A</v>
      </c>
      <c r="O14" s="48" t="str">
        <f t="shared" si="11"/>
        <v/>
      </c>
      <c r="P14" s="47" t="e">
        <f t="shared" si="12"/>
        <v>#N/A</v>
      </c>
      <c r="Q14" s="48" t="str">
        <f t="shared" si="13"/>
        <v/>
      </c>
      <c r="R14" s="48" t="e">
        <f t="shared" si="14"/>
        <v>#N/A</v>
      </c>
      <c r="S14" s="48" t="str">
        <f t="shared" si="15"/>
        <v/>
      </c>
      <c r="T14" s="50" t="str">
        <f t="shared" si="16"/>
        <v/>
      </c>
      <c r="U14" s="50">
        <f t="shared" si="17"/>
        <v>0</v>
      </c>
      <c r="V14" s="51" t="str">
        <f t="shared" si="18"/>
        <v/>
      </c>
      <c r="W14" s="51" t="str">
        <f t="shared" si="19"/>
        <v/>
      </c>
      <c r="X14" s="51" t="str">
        <f t="shared" si="20"/>
        <v/>
      </c>
      <c r="Z14" s="29" t="s">
        <v>104</v>
      </c>
      <c r="AC14" s="30" t="s">
        <v>105</v>
      </c>
      <c r="AD14" s="31">
        <v>11.25</v>
      </c>
      <c r="AF14" s="29" t="s">
        <v>99</v>
      </c>
      <c r="AG14" s="29" t="s">
        <v>106</v>
      </c>
      <c r="AH14" s="32">
        <v>135.41</v>
      </c>
      <c r="AI14" s="33">
        <v>13</v>
      </c>
      <c r="AK14" s="34" t="s">
        <v>99</v>
      </c>
      <c r="AL14" s="29" t="s">
        <v>106</v>
      </c>
      <c r="AM14" s="29">
        <v>860</v>
      </c>
      <c r="AN14" s="34" t="s">
        <v>99</v>
      </c>
      <c r="AO14" s="29" t="s">
        <v>106</v>
      </c>
      <c r="AP14" s="29">
        <v>6207004</v>
      </c>
      <c r="AR14" s="29" t="s">
        <v>104</v>
      </c>
      <c r="AS14" s="35">
        <v>60725</v>
      </c>
      <c r="AT14" s="29"/>
      <c r="AU14" s="29" t="s">
        <v>104</v>
      </c>
      <c r="AV14" s="35">
        <v>683302506</v>
      </c>
    </row>
    <row r="15" spans="1:48" x14ac:dyDescent="0.25">
      <c r="A15" s="44">
        <v>4</v>
      </c>
      <c r="B15" s="45"/>
      <c r="C15" s="46"/>
      <c r="D15" s="44" t="e">
        <f t="shared" si="0"/>
        <v>#N/A</v>
      </c>
      <c r="E15" s="47">
        <f t="shared" si="1"/>
        <v>0</v>
      </c>
      <c r="F15" s="43" t="e">
        <f t="shared" si="2"/>
        <v>#N/A</v>
      </c>
      <c r="G15" s="48" t="str">
        <f t="shared" si="3"/>
        <v/>
      </c>
      <c r="H15" s="47" t="e">
        <f t="shared" si="4"/>
        <v>#N/A</v>
      </c>
      <c r="I15" s="49" t="str">
        <f t="shared" si="5"/>
        <v/>
      </c>
      <c r="J15" s="48" t="e">
        <f t="shared" si="6"/>
        <v>#N/A</v>
      </c>
      <c r="K15" s="48" t="str">
        <f t="shared" si="7"/>
        <v/>
      </c>
      <c r="L15" s="48" t="e">
        <f t="shared" si="8"/>
        <v>#N/A</v>
      </c>
      <c r="M15" s="48" t="str">
        <f t="shared" si="9"/>
        <v/>
      </c>
      <c r="N15" s="47" t="e">
        <f t="shared" si="10"/>
        <v>#N/A</v>
      </c>
      <c r="O15" s="48" t="str">
        <f t="shared" si="11"/>
        <v/>
      </c>
      <c r="P15" s="47" t="e">
        <f t="shared" si="12"/>
        <v>#N/A</v>
      </c>
      <c r="Q15" s="48" t="str">
        <f t="shared" si="13"/>
        <v/>
      </c>
      <c r="R15" s="48" t="e">
        <f t="shared" si="14"/>
        <v>#N/A</v>
      </c>
      <c r="S15" s="48" t="str">
        <f t="shared" si="15"/>
        <v/>
      </c>
      <c r="T15" s="50" t="str">
        <f t="shared" si="16"/>
        <v/>
      </c>
      <c r="U15" s="50">
        <f t="shared" si="17"/>
        <v>0</v>
      </c>
      <c r="V15" s="51" t="str">
        <f t="shared" si="18"/>
        <v/>
      </c>
      <c r="W15" s="51" t="str">
        <f t="shared" si="19"/>
        <v/>
      </c>
      <c r="X15" s="51" t="str">
        <f t="shared" si="20"/>
        <v/>
      </c>
      <c r="Z15" s="29" t="s">
        <v>107</v>
      </c>
      <c r="AC15" s="30" t="s">
        <v>108</v>
      </c>
      <c r="AD15" s="31">
        <v>8.27</v>
      </c>
      <c r="AF15" s="29" t="s">
        <v>99</v>
      </c>
      <c r="AG15" s="29" t="s">
        <v>109</v>
      </c>
      <c r="AH15" s="32">
        <v>55.24</v>
      </c>
      <c r="AI15" s="33">
        <v>14</v>
      </c>
      <c r="AK15" s="34" t="s">
        <v>99</v>
      </c>
      <c r="AL15" s="29" t="s">
        <v>109</v>
      </c>
      <c r="AM15" s="29">
        <v>303</v>
      </c>
      <c r="AN15" s="34" t="s">
        <v>99</v>
      </c>
      <c r="AO15" s="29" t="s">
        <v>109</v>
      </c>
      <c r="AP15" s="29">
        <v>5412871</v>
      </c>
      <c r="AR15" s="29" t="s">
        <v>107</v>
      </c>
      <c r="AS15" s="35">
        <v>46934</v>
      </c>
      <c r="AT15" s="29"/>
      <c r="AU15" s="29" t="s">
        <v>107</v>
      </c>
      <c r="AV15" s="35">
        <v>357126932</v>
      </c>
    </row>
    <row r="16" spans="1:48" x14ac:dyDescent="0.25">
      <c r="A16" s="44">
        <v>5</v>
      </c>
      <c r="B16" s="45"/>
      <c r="C16" s="46"/>
      <c r="D16" s="44" t="e">
        <f t="shared" si="0"/>
        <v>#N/A</v>
      </c>
      <c r="E16" s="47">
        <f t="shared" si="1"/>
        <v>0</v>
      </c>
      <c r="F16" s="43" t="e">
        <f t="shared" si="2"/>
        <v>#N/A</v>
      </c>
      <c r="G16" s="48" t="str">
        <f t="shared" si="3"/>
        <v/>
      </c>
      <c r="H16" s="47" t="e">
        <f t="shared" si="4"/>
        <v>#N/A</v>
      </c>
      <c r="I16" s="49" t="str">
        <f t="shared" si="5"/>
        <v/>
      </c>
      <c r="J16" s="48" t="e">
        <f t="shared" si="6"/>
        <v>#N/A</v>
      </c>
      <c r="K16" s="48" t="str">
        <f t="shared" si="7"/>
        <v/>
      </c>
      <c r="L16" s="48" t="e">
        <f t="shared" si="8"/>
        <v>#N/A</v>
      </c>
      <c r="M16" s="48" t="str">
        <f t="shared" si="9"/>
        <v/>
      </c>
      <c r="N16" s="47" t="e">
        <f t="shared" si="10"/>
        <v>#N/A</v>
      </c>
      <c r="O16" s="48" t="str">
        <f t="shared" si="11"/>
        <v/>
      </c>
      <c r="P16" s="47" t="e">
        <f t="shared" si="12"/>
        <v>#N/A</v>
      </c>
      <c r="Q16" s="48" t="str">
        <f t="shared" si="13"/>
        <v/>
      </c>
      <c r="R16" s="48" t="e">
        <f t="shared" si="14"/>
        <v>#N/A</v>
      </c>
      <c r="S16" s="48" t="str">
        <f t="shared" si="15"/>
        <v/>
      </c>
      <c r="T16" s="50" t="str">
        <f t="shared" si="16"/>
        <v/>
      </c>
      <c r="U16" s="50">
        <f t="shared" si="17"/>
        <v>0</v>
      </c>
      <c r="V16" s="51" t="str">
        <f t="shared" si="18"/>
        <v/>
      </c>
      <c r="W16" s="51" t="str">
        <f t="shared" si="19"/>
        <v/>
      </c>
      <c r="X16" s="51" t="str">
        <f t="shared" si="20"/>
        <v/>
      </c>
      <c r="Z16" s="29" t="s">
        <v>110</v>
      </c>
      <c r="AC16" s="30" t="s">
        <v>111</v>
      </c>
      <c r="AD16" s="31">
        <v>6.44</v>
      </c>
      <c r="AF16" s="29" t="s">
        <v>99</v>
      </c>
      <c r="AG16" s="29" t="s">
        <v>112</v>
      </c>
      <c r="AH16" s="32">
        <v>70.42</v>
      </c>
      <c r="AI16" s="33">
        <v>15</v>
      </c>
      <c r="AK16" s="34" t="s">
        <v>99</v>
      </c>
      <c r="AL16" s="29" t="s">
        <v>112</v>
      </c>
      <c r="AM16" s="29">
        <v>592</v>
      </c>
      <c r="AN16" s="34" t="s">
        <v>99</v>
      </c>
      <c r="AO16" s="29" t="s">
        <v>112</v>
      </c>
      <c r="AP16" s="29">
        <v>8072485</v>
      </c>
      <c r="AR16" s="29" t="s">
        <v>110</v>
      </c>
      <c r="AS16" s="35">
        <v>129946</v>
      </c>
      <c r="AT16" s="29"/>
      <c r="AU16" s="29" t="s">
        <v>110</v>
      </c>
      <c r="AV16" s="35">
        <v>741316337</v>
      </c>
    </row>
    <row r="17" spans="1:48" x14ac:dyDescent="0.25">
      <c r="A17" s="44">
        <v>6</v>
      </c>
      <c r="B17" s="45"/>
      <c r="C17" s="46"/>
      <c r="D17" s="44" t="e">
        <f t="shared" si="0"/>
        <v>#N/A</v>
      </c>
      <c r="E17" s="47">
        <f t="shared" si="1"/>
        <v>0</v>
      </c>
      <c r="F17" s="43" t="e">
        <f t="shared" si="2"/>
        <v>#N/A</v>
      </c>
      <c r="G17" s="48" t="str">
        <f t="shared" si="3"/>
        <v/>
      </c>
      <c r="H17" s="47" t="e">
        <f t="shared" si="4"/>
        <v>#N/A</v>
      </c>
      <c r="I17" s="49" t="str">
        <f t="shared" si="5"/>
        <v/>
      </c>
      <c r="J17" s="48" t="e">
        <f t="shared" si="6"/>
        <v>#N/A</v>
      </c>
      <c r="K17" s="48" t="str">
        <f t="shared" si="7"/>
        <v/>
      </c>
      <c r="L17" s="48" t="e">
        <f t="shared" si="8"/>
        <v>#N/A</v>
      </c>
      <c r="M17" s="48" t="str">
        <f t="shared" si="9"/>
        <v/>
      </c>
      <c r="N17" s="47" t="e">
        <f t="shared" si="10"/>
        <v>#N/A</v>
      </c>
      <c r="O17" s="48" t="str">
        <f t="shared" si="11"/>
        <v/>
      </c>
      <c r="P17" s="47" t="e">
        <f t="shared" si="12"/>
        <v>#N/A</v>
      </c>
      <c r="Q17" s="48" t="str">
        <f t="shared" si="13"/>
        <v/>
      </c>
      <c r="R17" s="48" t="e">
        <f t="shared" si="14"/>
        <v>#N/A</v>
      </c>
      <c r="S17" s="48" t="str">
        <f t="shared" si="15"/>
        <v/>
      </c>
      <c r="T17" s="50" t="str">
        <f t="shared" si="16"/>
        <v/>
      </c>
      <c r="U17" s="50">
        <f t="shared" si="17"/>
        <v>0</v>
      </c>
      <c r="V17" s="51" t="str">
        <f t="shared" si="18"/>
        <v/>
      </c>
      <c r="W17" s="51" t="str">
        <f t="shared" si="19"/>
        <v/>
      </c>
      <c r="X17" s="51" t="str">
        <f t="shared" si="20"/>
        <v/>
      </c>
      <c r="Z17" s="29" t="s">
        <v>113</v>
      </c>
      <c r="AC17" s="30" t="s">
        <v>114</v>
      </c>
      <c r="AD17" s="31">
        <v>10.24</v>
      </c>
      <c r="AF17" s="29" t="s">
        <v>99</v>
      </c>
      <c r="AG17" s="29" t="s">
        <v>115</v>
      </c>
      <c r="AH17" s="32">
        <v>116.92</v>
      </c>
      <c r="AI17" s="33">
        <v>16</v>
      </c>
      <c r="AK17" s="34" t="s">
        <v>99</v>
      </c>
      <c r="AL17" s="29" t="s">
        <v>115</v>
      </c>
      <c r="AM17" s="29">
        <v>423</v>
      </c>
      <c r="AN17" s="34" t="s">
        <v>99</v>
      </c>
      <c r="AO17" s="29" t="s">
        <v>115</v>
      </c>
      <c r="AP17" s="29">
        <v>3622181</v>
      </c>
      <c r="AR17" s="29" t="s">
        <v>113</v>
      </c>
      <c r="AS17" s="35">
        <v>36833</v>
      </c>
      <c r="AT17" s="29"/>
      <c r="AU17" s="29" t="s">
        <v>113</v>
      </c>
      <c r="AV17" s="35">
        <v>461938974</v>
      </c>
    </row>
    <row r="18" spans="1:48" x14ac:dyDescent="0.25">
      <c r="A18" s="44">
        <v>7</v>
      </c>
      <c r="B18" s="45"/>
      <c r="C18" s="46"/>
      <c r="D18" s="44" t="e">
        <f t="shared" si="0"/>
        <v>#N/A</v>
      </c>
      <c r="E18" s="47">
        <f t="shared" si="1"/>
        <v>0</v>
      </c>
      <c r="F18" s="43" t="e">
        <f t="shared" si="2"/>
        <v>#N/A</v>
      </c>
      <c r="G18" s="48" t="str">
        <f t="shared" si="3"/>
        <v/>
      </c>
      <c r="H18" s="47" t="e">
        <f t="shared" si="4"/>
        <v>#N/A</v>
      </c>
      <c r="I18" s="49" t="str">
        <f t="shared" si="5"/>
        <v/>
      </c>
      <c r="J18" s="48" t="e">
        <f t="shared" si="6"/>
        <v>#N/A</v>
      </c>
      <c r="K18" s="48" t="str">
        <f t="shared" si="7"/>
        <v/>
      </c>
      <c r="L18" s="48" t="e">
        <f t="shared" si="8"/>
        <v>#N/A</v>
      </c>
      <c r="M18" s="48" t="str">
        <f t="shared" si="9"/>
        <v/>
      </c>
      <c r="N18" s="47" t="e">
        <f t="shared" si="10"/>
        <v>#N/A</v>
      </c>
      <c r="O18" s="48" t="str">
        <f t="shared" si="11"/>
        <v/>
      </c>
      <c r="P18" s="47" t="e">
        <f t="shared" si="12"/>
        <v>#N/A</v>
      </c>
      <c r="Q18" s="48" t="str">
        <f t="shared" si="13"/>
        <v/>
      </c>
      <c r="R18" s="48" t="e">
        <f t="shared" si="14"/>
        <v>#N/A</v>
      </c>
      <c r="S18" s="48" t="str">
        <f t="shared" si="15"/>
        <v/>
      </c>
      <c r="T18" s="50" t="str">
        <f t="shared" si="16"/>
        <v/>
      </c>
      <c r="U18" s="50">
        <f t="shared" si="17"/>
        <v>0</v>
      </c>
      <c r="V18" s="51" t="str">
        <f t="shared" si="18"/>
        <v/>
      </c>
      <c r="W18" s="51" t="str">
        <f t="shared" si="19"/>
        <v/>
      </c>
      <c r="X18" s="51" t="str">
        <f t="shared" si="20"/>
        <v/>
      </c>
      <c r="Z18" s="29" t="s">
        <v>116</v>
      </c>
      <c r="AC18" s="30" t="s">
        <v>117</v>
      </c>
      <c r="AD18" s="31">
        <v>7.92</v>
      </c>
      <c r="AF18" s="29" t="s">
        <v>99</v>
      </c>
      <c r="AG18" s="29" t="s">
        <v>118</v>
      </c>
      <c r="AH18" s="32">
        <v>66.900000000000006</v>
      </c>
      <c r="AI18" s="33">
        <v>17</v>
      </c>
      <c r="AK18" s="34" t="s">
        <v>99</v>
      </c>
      <c r="AL18" s="29" t="s">
        <v>118</v>
      </c>
      <c r="AM18" s="29">
        <v>557</v>
      </c>
      <c r="AN18" s="34" t="s">
        <v>99</v>
      </c>
      <c r="AO18" s="29" t="s">
        <v>118</v>
      </c>
      <c r="AP18" s="29">
        <v>8303892</v>
      </c>
      <c r="AR18" s="29" t="s">
        <v>116</v>
      </c>
      <c r="AS18" s="35">
        <v>60194</v>
      </c>
      <c r="AT18" s="29"/>
      <c r="AU18" s="29" t="s">
        <v>116</v>
      </c>
      <c r="AV18" s="35">
        <v>358500851</v>
      </c>
    </row>
    <row r="19" spans="1:48" x14ac:dyDescent="0.25">
      <c r="A19" s="44">
        <v>8</v>
      </c>
      <c r="B19" s="45"/>
      <c r="C19" s="46"/>
      <c r="D19" s="44" t="e">
        <f t="shared" si="0"/>
        <v>#N/A</v>
      </c>
      <c r="E19" s="47">
        <f t="shared" si="1"/>
        <v>0</v>
      </c>
      <c r="F19" s="43" t="e">
        <f t="shared" si="2"/>
        <v>#N/A</v>
      </c>
      <c r="G19" s="48" t="str">
        <f t="shared" si="3"/>
        <v/>
      </c>
      <c r="H19" s="47" t="e">
        <f t="shared" si="4"/>
        <v>#N/A</v>
      </c>
      <c r="I19" s="49" t="str">
        <f t="shared" si="5"/>
        <v/>
      </c>
      <c r="J19" s="48" t="e">
        <f t="shared" si="6"/>
        <v>#N/A</v>
      </c>
      <c r="K19" s="48" t="str">
        <f t="shared" si="7"/>
        <v/>
      </c>
      <c r="L19" s="48" t="e">
        <f t="shared" si="8"/>
        <v>#N/A</v>
      </c>
      <c r="M19" s="48" t="str">
        <f t="shared" si="9"/>
        <v/>
      </c>
      <c r="N19" s="47" t="e">
        <f t="shared" si="10"/>
        <v>#N/A</v>
      </c>
      <c r="O19" s="48" t="str">
        <f t="shared" si="11"/>
        <v/>
      </c>
      <c r="P19" s="47" t="e">
        <f t="shared" si="12"/>
        <v>#N/A</v>
      </c>
      <c r="Q19" s="48" t="str">
        <f t="shared" si="13"/>
        <v/>
      </c>
      <c r="R19" s="48" t="e">
        <f t="shared" si="14"/>
        <v>#N/A</v>
      </c>
      <c r="S19" s="48" t="str">
        <f t="shared" si="15"/>
        <v/>
      </c>
      <c r="T19" s="50" t="str">
        <f t="shared" si="16"/>
        <v/>
      </c>
      <c r="U19" s="50">
        <f t="shared" si="17"/>
        <v>0</v>
      </c>
      <c r="V19" s="51" t="str">
        <f t="shared" si="18"/>
        <v/>
      </c>
      <c r="W19" s="51" t="str">
        <f t="shared" si="19"/>
        <v/>
      </c>
      <c r="X19" s="51" t="str">
        <f t="shared" si="20"/>
        <v/>
      </c>
      <c r="Z19" s="29" t="s">
        <v>119</v>
      </c>
      <c r="AC19" s="30" t="s">
        <v>120</v>
      </c>
      <c r="AD19" s="31">
        <v>7.74</v>
      </c>
      <c r="AF19" s="29" t="s">
        <v>99</v>
      </c>
      <c r="AG19" s="29" t="s">
        <v>121</v>
      </c>
      <c r="AH19" s="32">
        <v>131.56</v>
      </c>
      <c r="AI19" s="33">
        <v>18</v>
      </c>
      <c r="AK19" s="34" t="s">
        <v>99</v>
      </c>
      <c r="AL19" s="29" t="s">
        <v>121</v>
      </c>
      <c r="AM19" s="29">
        <v>739</v>
      </c>
      <c r="AN19" s="34" t="s">
        <v>99</v>
      </c>
      <c r="AO19" s="29" t="s">
        <v>121</v>
      </c>
      <c r="AP19" s="29">
        <v>5529805</v>
      </c>
      <c r="AR19" s="29" t="s">
        <v>119</v>
      </c>
      <c r="AS19" s="35">
        <v>27083</v>
      </c>
      <c r="AT19" s="29"/>
      <c r="AU19" s="29" t="s">
        <v>119</v>
      </c>
      <c r="AV19" s="35">
        <v>327438912</v>
      </c>
    </row>
    <row r="20" spans="1:48" x14ac:dyDescent="0.25">
      <c r="A20" s="44">
        <v>9</v>
      </c>
      <c r="B20" s="45"/>
      <c r="C20" s="46"/>
      <c r="D20" s="44" t="e">
        <f t="shared" si="0"/>
        <v>#N/A</v>
      </c>
      <c r="E20" s="47">
        <f t="shared" si="1"/>
        <v>0</v>
      </c>
      <c r="F20" s="43" t="e">
        <f t="shared" si="2"/>
        <v>#N/A</v>
      </c>
      <c r="G20" s="48" t="str">
        <f t="shared" si="3"/>
        <v/>
      </c>
      <c r="H20" s="47" t="e">
        <f t="shared" si="4"/>
        <v>#N/A</v>
      </c>
      <c r="I20" s="49" t="str">
        <f t="shared" si="5"/>
        <v/>
      </c>
      <c r="J20" s="48" t="e">
        <f t="shared" si="6"/>
        <v>#N/A</v>
      </c>
      <c r="K20" s="48" t="str">
        <f t="shared" si="7"/>
        <v/>
      </c>
      <c r="L20" s="48" t="e">
        <f t="shared" si="8"/>
        <v>#N/A</v>
      </c>
      <c r="M20" s="48" t="str">
        <f t="shared" si="9"/>
        <v/>
      </c>
      <c r="N20" s="47" t="e">
        <f t="shared" si="10"/>
        <v>#N/A</v>
      </c>
      <c r="O20" s="48" t="str">
        <f t="shared" si="11"/>
        <v/>
      </c>
      <c r="P20" s="47" t="e">
        <f t="shared" si="12"/>
        <v>#N/A</v>
      </c>
      <c r="Q20" s="48" t="str">
        <f t="shared" si="13"/>
        <v/>
      </c>
      <c r="R20" s="48" t="e">
        <f t="shared" si="14"/>
        <v>#N/A</v>
      </c>
      <c r="S20" s="48" t="str">
        <f t="shared" si="15"/>
        <v/>
      </c>
      <c r="T20" s="50" t="str">
        <f t="shared" si="16"/>
        <v/>
      </c>
      <c r="U20" s="50">
        <f t="shared" si="17"/>
        <v>0</v>
      </c>
      <c r="V20" s="51" t="str">
        <f t="shared" si="18"/>
        <v/>
      </c>
      <c r="W20" s="51" t="str">
        <f t="shared" si="19"/>
        <v/>
      </c>
      <c r="X20" s="51" t="str">
        <f t="shared" si="20"/>
        <v/>
      </c>
      <c r="Z20" s="29" t="s">
        <v>122</v>
      </c>
      <c r="AC20" s="30" t="s">
        <v>123</v>
      </c>
      <c r="AD20" s="31">
        <v>7.69</v>
      </c>
      <c r="AF20" s="29" t="s">
        <v>99</v>
      </c>
      <c r="AG20" s="29" t="s">
        <v>124</v>
      </c>
      <c r="AH20" s="32">
        <v>10.65</v>
      </c>
      <c r="AI20" s="33">
        <v>19</v>
      </c>
      <c r="AK20" s="34" t="s">
        <v>99</v>
      </c>
      <c r="AL20" s="29" t="s">
        <v>124</v>
      </c>
      <c r="AM20" s="29">
        <v>86</v>
      </c>
      <c r="AN20" s="34" t="s">
        <v>99</v>
      </c>
      <c r="AO20" s="29" t="s">
        <v>124</v>
      </c>
      <c r="AP20" s="29">
        <v>7747277</v>
      </c>
      <c r="AR20" s="29" t="s">
        <v>122</v>
      </c>
      <c r="AS20" s="35">
        <v>62531</v>
      </c>
      <c r="AT20" s="29"/>
      <c r="AU20" s="29" t="s">
        <v>122</v>
      </c>
      <c r="AV20" s="35">
        <v>579985870</v>
      </c>
    </row>
    <row r="21" spans="1:48" x14ac:dyDescent="0.25">
      <c r="A21" s="44">
        <v>10</v>
      </c>
      <c r="B21" s="45"/>
      <c r="C21" s="46"/>
      <c r="D21" s="44" t="e">
        <f t="shared" si="0"/>
        <v>#N/A</v>
      </c>
      <c r="E21" s="47">
        <f t="shared" si="1"/>
        <v>0</v>
      </c>
      <c r="F21" s="43" t="e">
        <f t="shared" si="2"/>
        <v>#N/A</v>
      </c>
      <c r="G21" s="48" t="str">
        <f t="shared" si="3"/>
        <v/>
      </c>
      <c r="H21" s="47" t="e">
        <f t="shared" si="4"/>
        <v>#N/A</v>
      </c>
      <c r="I21" s="49" t="str">
        <f t="shared" si="5"/>
        <v/>
      </c>
      <c r="J21" s="48" t="e">
        <f t="shared" si="6"/>
        <v>#N/A</v>
      </c>
      <c r="K21" s="48" t="str">
        <f t="shared" si="7"/>
        <v/>
      </c>
      <c r="L21" s="48" t="e">
        <f t="shared" si="8"/>
        <v>#N/A</v>
      </c>
      <c r="M21" s="48" t="str">
        <f t="shared" si="9"/>
        <v/>
      </c>
      <c r="N21" s="47" t="e">
        <f t="shared" si="10"/>
        <v>#N/A</v>
      </c>
      <c r="O21" s="48" t="str">
        <f t="shared" si="11"/>
        <v/>
      </c>
      <c r="P21" s="47" t="e">
        <f t="shared" si="12"/>
        <v>#N/A</v>
      </c>
      <c r="Q21" s="48" t="str">
        <f t="shared" si="13"/>
        <v/>
      </c>
      <c r="R21" s="48" t="e">
        <f t="shared" si="14"/>
        <v>#N/A</v>
      </c>
      <c r="S21" s="48" t="str">
        <f t="shared" si="15"/>
        <v/>
      </c>
      <c r="T21" s="50" t="str">
        <f t="shared" si="16"/>
        <v/>
      </c>
      <c r="U21" s="50">
        <f t="shared" si="17"/>
        <v>0</v>
      </c>
      <c r="V21" s="51" t="str">
        <f t="shared" si="18"/>
        <v/>
      </c>
      <c r="W21" s="51" t="str">
        <f t="shared" si="19"/>
        <v/>
      </c>
      <c r="X21" s="51" t="str">
        <f t="shared" si="20"/>
        <v/>
      </c>
      <c r="Z21" s="29" t="s">
        <v>125</v>
      </c>
      <c r="AC21" s="30" t="s">
        <v>126</v>
      </c>
      <c r="AD21" s="31">
        <v>11.39</v>
      </c>
      <c r="AF21" s="29" t="s">
        <v>127</v>
      </c>
      <c r="AG21" s="29" t="s">
        <v>128</v>
      </c>
      <c r="AH21" s="32">
        <v>141.97999999999999</v>
      </c>
      <c r="AI21" s="33">
        <v>20</v>
      </c>
      <c r="AK21" s="34" t="s">
        <v>127</v>
      </c>
      <c r="AL21" s="29" t="s">
        <v>128</v>
      </c>
      <c r="AM21" s="29">
        <v>552</v>
      </c>
      <c r="AN21" s="34" t="s">
        <v>127</v>
      </c>
      <c r="AO21" s="29" t="s">
        <v>128</v>
      </c>
      <c r="AP21" s="29">
        <v>3923116</v>
      </c>
      <c r="AR21" s="29" t="s">
        <v>125</v>
      </c>
      <c r="AS21" s="35">
        <v>46462</v>
      </c>
      <c r="AT21" s="29"/>
      <c r="AU21" s="29" t="s">
        <v>125</v>
      </c>
      <c r="AV21" s="35">
        <v>301030402</v>
      </c>
    </row>
    <row r="22" spans="1:48" x14ac:dyDescent="0.25">
      <c r="A22" s="44">
        <v>11</v>
      </c>
      <c r="B22" s="45"/>
      <c r="C22" s="46"/>
      <c r="D22" s="44" t="e">
        <f t="shared" si="0"/>
        <v>#N/A</v>
      </c>
      <c r="E22" s="47">
        <f t="shared" si="1"/>
        <v>0</v>
      </c>
      <c r="F22" s="43" t="e">
        <f t="shared" si="2"/>
        <v>#N/A</v>
      </c>
      <c r="G22" s="48" t="str">
        <f t="shared" si="3"/>
        <v/>
      </c>
      <c r="H22" s="47" t="e">
        <f t="shared" si="4"/>
        <v>#N/A</v>
      </c>
      <c r="I22" s="49" t="str">
        <f t="shared" si="5"/>
        <v/>
      </c>
      <c r="J22" s="48" t="e">
        <f t="shared" si="6"/>
        <v>#N/A</v>
      </c>
      <c r="K22" s="48" t="str">
        <f t="shared" si="7"/>
        <v/>
      </c>
      <c r="L22" s="48" t="e">
        <f t="shared" si="8"/>
        <v>#N/A</v>
      </c>
      <c r="M22" s="48" t="str">
        <f t="shared" si="9"/>
        <v/>
      </c>
      <c r="N22" s="47" t="e">
        <f t="shared" si="10"/>
        <v>#N/A</v>
      </c>
      <c r="O22" s="48" t="str">
        <f t="shared" si="11"/>
        <v/>
      </c>
      <c r="P22" s="47" t="e">
        <f t="shared" si="12"/>
        <v>#N/A</v>
      </c>
      <c r="Q22" s="48" t="str">
        <f t="shared" si="13"/>
        <v/>
      </c>
      <c r="R22" s="48" t="e">
        <f t="shared" si="14"/>
        <v>#N/A</v>
      </c>
      <c r="S22" s="48" t="str">
        <f t="shared" si="15"/>
        <v/>
      </c>
      <c r="T22" s="50" t="str">
        <f t="shared" si="16"/>
        <v/>
      </c>
      <c r="U22" s="50">
        <f t="shared" si="17"/>
        <v>0</v>
      </c>
      <c r="V22" s="51" t="str">
        <f t="shared" si="18"/>
        <v/>
      </c>
      <c r="W22" s="51" t="str">
        <f t="shared" si="19"/>
        <v/>
      </c>
      <c r="X22" s="51" t="str">
        <f t="shared" si="20"/>
        <v/>
      </c>
      <c r="Z22" s="29" t="s">
        <v>129</v>
      </c>
      <c r="AC22" s="30" t="s">
        <v>130</v>
      </c>
      <c r="AD22" s="31">
        <v>10.53</v>
      </c>
      <c r="AF22" s="29" t="s">
        <v>127</v>
      </c>
      <c r="AG22" s="29" t="s">
        <v>131</v>
      </c>
      <c r="AH22" s="32">
        <v>46.47</v>
      </c>
      <c r="AI22" s="33">
        <v>21</v>
      </c>
      <c r="AK22" s="34" t="s">
        <v>127</v>
      </c>
      <c r="AL22" s="29" t="s">
        <v>131</v>
      </c>
      <c r="AM22" s="29">
        <v>745</v>
      </c>
      <c r="AN22" s="34" t="s">
        <v>127</v>
      </c>
      <c r="AO22" s="29" t="s">
        <v>131</v>
      </c>
      <c r="AP22" s="29">
        <v>16073223</v>
      </c>
      <c r="AR22" s="29" t="s">
        <v>129</v>
      </c>
      <c r="AS22" s="35">
        <v>63176</v>
      </c>
      <c r="AT22" s="29"/>
      <c r="AU22" s="29" t="s">
        <v>129</v>
      </c>
      <c r="AV22" s="35">
        <v>463153880</v>
      </c>
    </row>
    <row r="23" spans="1:48" x14ac:dyDescent="0.25">
      <c r="A23" s="44">
        <v>12</v>
      </c>
      <c r="B23" s="45"/>
      <c r="C23" s="46"/>
      <c r="D23" s="44" t="e">
        <f t="shared" si="0"/>
        <v>#N/A</v>
      </c>
      <c r="E23" s="47">
        <f t="shared" si="1"/>
        <v>0</v>
      </c>
      <c r="F23" s="43" t="e">
        <f t="shared" si="2"/>
        <v>#N/A</v>
      </c>
      <c r="G23" s="48" t="str">
        <f t="shared" si="3"/>
        <v/>
      </c>
      <c r="H23" s="47" t="e">
        <f t="shared" si="4"/>
        <v>#N/A</v>
      </c>
      <c r="I23" s="49" t="str">
        <f t="shared" si="5"/>
        <v/>
      </c>
      <c r="J23" s="48" t="e">
        <f t="shared" si="6"/>
        <v>#N/A</v>
      </c>
      <c r="K23" s="48" t="str">
        <f t="shared" si="7"/>
        <v/>
      </c>
      <c r="L23" s="48" t="e">
        <f t="shared" si="8"/>
        <v>#N/A</v>
      </c>
      <c r="M23" s="48" t="str">
        <f t="shared" si="9"/>
        <v/>
      </c>
      <c r="N23" s="47" t="e">
        <f t="shared" si="10"/>
        <v>#N/A</v>
      </c>
      <c r="O23" s="48" t="str">
        <f t="shared" si="11"/>
        <v/>
      </c>
      <c r="P23" s="47" t="e">
        <f t="shared" si="12"/>
        <v>#N/A</v>
      </c>
      <c r="Q23" s="48" t="str">
        <f t="shared" si="13"/>
        <v/>
      </c>
      <c r="R23" s="48" t="e">
        <f t="shared" si="14"/>
        <v>#N/A</v>
      </c>
      <c r="S23" s="48" t="str">
        <f t="shared" si="15"/>
        <v/>
      </c>
      <c r="T23" s="50" t="str">
        <f t="shared" si="16"/>
        <v/>
      </c>
      <c r="U23" s="50">
        <f t="shared" si="17"/>
        <v>0</v>
      </c>
      <c r="V23" s="51" t="str">
        <f t="shared" si="18"/>
        <v/>
      </c>
      <c r="W23" s="51" t="str">
        <f t="shared" si="19"/>
        <v/>
      </c>
      <c r="X23" s="51" t="str">
        <f t="shared" si="20"/>
        <v/>
      </c>
      <c r="Z23" s="29" t="s">
        <v>132</v>
      </c>
      <c r="AC23" s="30" t="s">
        <v>133</v>
      </c>
      <c r="AD23" s="31">
        <v>12.47</v>
      </c>
      <c r="AF23" s="29" t="s">
        <v>127</v>
      </c>
      <c r="AG23" s="29" t="s">
        <v>134</v>
      </c>
      <c r="AH23" s="32">
        <v>32.08</v>
      </c>
      <c r="AI23" s="33">
        <v>22</v>
      </c>
      <c r="AK23" s="34" t="s">
        <v>127</v>
      </c>
      <c r="AL23" s="29" t="s">
        <v>134</v>
      </c>
      <c r="AM23" s="29">
        <v>365</v>
      </c>
      <c r="AN23" s="34" t="s">
        <v>127</v>
      </c>
      <c r="AO23" s="29" t="s">
        <v>134</v>
      </c>
      <c r="AP23" s="29">
        <v>11377874</v>
      </c>
      <c r="AR23" s="29" t="s">
        <v>132</v>
      </c>
      <c r="AS23" s="35">
        <v>136554</v>
      </c>
      <c r="AT23" s="29"/>
      <c r="AU23" s="29" t="s">
        <v>132</v>
      </c>
      <c r="AV23" s="35">
        <v>959869538</v>
      </c>
    </row>
    <row r="24" spans="1:48" x14ac:dyDescent="0.25">
      <c r="A24" s="44">
        <v>13</v>
      </c>
      <c r="B24" s="45"/>
      <c r="C24" s="46"/>
      <c r="D24" s="44" t="e">
        <f t="shared" si="0"/>
        <v>#N/A</v>
      </c>
      <c r="E24" s="47">
        <f t="shared" si="1"/>
        <v>0</v>
      </c>
      <c r="F24" s="43" t="e">
        <f t="shared" si="2"/>
        <v>#N/A</v>
      </c>
      <c r="G24" s="48" t="str">
        <f t="shared" si="3"/>
        <v/>
      </c>
      <c r="H24" s="47" t="e">
        <f t="shared" si="4"/>
        <v>#N/A</v>
      </c>
      <c r="I24" s="49" t="str">
        <f t="shared" si="5"/>
        <v/>
      </c>
      <c r="J24" s="48" t="e">
        <f t="shared" si="6"/>
        <v>#N/A</v>
      </c>
      <c r="K24" s="48" t="str">
        <f t="shared" si="7"/>
        <v/>
      </c>
      <c r="L24" s="48" t="e">
        <f t="shared" si="8"/>
        <v>#N/A</v>
      </c>
      <c r="M24" s="48" t="str">
        <f t="shared" si="9"/>
        <v/>
      </c>
      <c r="N24" s="47" t="e">
        <f t="shared" si="10"/>
        <v>#N/A</v>
      </c>
      <c r="O24" s="48" t="str">
        <f t="shared" si="11"/>
        <v/>
      </c>
      <c r="P24" s="47" t="e">
        <f t="shared" si="12"/>
        <v>#N/A</v>
      </c>
      <c r="Q24" s="48" t="str">
        <f t="shared" si="13"/>
        <v/>
      </c>
      <c r="R24" s="48" t="e">
        <f t="shared" si="14"/>
        <v>#N/A</v>
      </c>
      <c r="S24" s="48" t="str">
        <f t="shared" si="15"/>
        <v/>
      </c>
      <c r="T24" s="50" t="str">
        <f t="shared" si="16"/>
        <v/>
      </c>
      <c r="U24" s="50">
        <f t="shared" si="17"/>
        <v>0</v>
      </c>
      <c r="V24" s="51" t="str">
        <f t="shared" si="18"/>
        <v/>
      </c>
      <c r="W24" s="51" t="str">
        <f t="shared" si="19"/>
        <v/>
      </c>
      <c r="X24" s="51" t="str">
        <f t="shared" si="20"/>
        <v/>
      </c>
      <c r="Z24" s="29" t="s">
        <v>135</v>
      </c>
      <c r="AC24" s="30" t="s">
        <v>136</v>
      </c>
      <c r="AD24" s="31">
        <v>7.15</v>
      </c>
      <c r="AF24" s="29" t="s">
        <v>127</v>
      </c>
      <c r="AG24" s="29" t="s">
        <v>137</v>
      </c>
      <c r="AH24" s="32">
        <v>80.02</v>
      </c>
      <c r="AI24" s="33">
        <v>23</v>
      </c>
      <c r="AK24" s="34" t="s">
        <v>127</v>
      </c>
      <c r="AL24" s="29" t="s">
        <v>137</v>
      </c>
      <c r="AM24" s="29">
        <v>854</v>
      </c>
      <c r="AN24" s="34" t="s">
        <v>127</v>
      </c>
      <c r="AO24" s="29" t="s">
        <v>137</v>
      </c>
      <c r="AP24" s="29">
        <v>10778355</v>
      </c>
      <c r="AR24" s="29" t="s">
        <v>135</v>
      </c>
      <c r="AS24" s="35">
        <v>44537</v>
      </c>
      <c r="AT24" s="29"/>
      <c r="AU24" s="29" t="s">
        <v>135</v>
      </c>
      <c r="AV24" s="35">
        <v>375109676</v>
      </c>
    </row>
    <row r="25" spans="1:48" x14ac:dyDescent="0.25">
      <c r="A25" s="44">
        <v>14</v>
      </c>
      <c r="B25" s="45"/>
      <c r="C25" s="46"/>
      <c r="D25" s="44" t="e">
        <f t="shared" si="0"/>
        <v>#N/A</v>
      </c>
      <c r="E25" s="47">
        <f t="shared" si="1"/>
        <v>0</v>
      </c>
      <c r="F25" s="43" t="e">
        <f t="shared" si="2"/>
        <v>#N/A</v>
      </c>
      <c r="G25" s="48" t="str">
        <f t="shared" si="3"/>
        <v/>
      </c>
      <c r="H25" s="47" t="e">
        <f t="shared" si="4"/>
        <v>#N/A</v>
      </c>
      <c r="I25" s="49" t="str">
        <f t="shared" si="5"/>
        <v/>
      </c>
      <c r="J25" s="48" t="e">
        <f t="shared" si="6"/>
        <v>#N/A</v>
      </c>
      <c r="K25" s="48" t="str">
        <f t="shared" si="7"/>
        <v/>
      </c>
      <c r="L25" s="48" t="e">
        <f t="shared" si="8"/>
        <v>#N/A</v>
      </c>
      <c r="M25" s="48" t="str">
        <f t="shared" si="9"/>
        <v/>
      </c>
      <c r="N25" s="47" t="e">
        <f t="shared" si="10"/>
        <v>#N/A</v>
      </c>
      <c r="O25" s="48" t="str">
        <f t="shared" si="11"/>
        <v/>
      </c>
      <c r="P25" s="47" t="e">
        <f t="shared" si="12"/>
        <v>#N/A</v>
      </c>
      <c r="Q25" s="48" t="str">
        <f t="shared" si="13"/>
        <v/>
      </c>
      <c r="R25" s="48" t="e">
        <f t="shared" si="14"/>
        <v>#N/A</v>
      </c>
      <c r="S25" s="48" t="str">
        <f t="shared" si="15"/>
        <v/>
      </c>
      <c r="T25" s="50" t="str">
        <f t="shared" si="16"/>
        <v/>
      </c>
      <c r="U25" s="50">
        <f t="shared" si="17"/>
        <v>0</v>
      </c>
      <c r="V25" s="51" t="str">
        <f t="shared" si="18"/>
        <v/>
      </c>
      <c r="W25" s="51" t="str">
        <f t="shared" si="19"/>
        <v/>
      </c>
      <c r="X25" s="51" t="str">
        <f t="shared" si="20"/>
        <v/>
      </c>
      <c r="Z25" s="29" t="s">
        <v>138</v>
      </c>
      <c r="AC25" s="30" t="s">
        <v>139</v>
      </c>
      <c r="AD25" s="31">
        <v>7.82</v>
      </c>
      <c r="AF25" s="29" t="s">
        <v>127</v>
      </c>
      <c r="AG25" s="29" t="s">
        <v>140</v>
      </c>
      <c r="AH25" s="32">
        <v>41.79</v>
      </c>
      <c r="AI25" s="33">
        <v>24</v>
      </c>
      <c r="AK25" s="34" t="s">
        <v>127</v>
      </c>
      <c r="AL25" s="29" t="s">
        <v>140</v>
      </c>
      <c r="AM25" s="29">
        <v>346</v>
      </c>
      <c r="AN25" s="34" t="s">
        <v>127</v>
      </c>
      <c r="AO25" s="29" t="s">
        <v>140</v>
      </c>
      <c r="AP25" s="29">
        <v>8292428</v>
      </c>
      <c r="AR25" s="29" t="s">
        <v>138</v>
      </c>
      <c r="AS25" s="35">
        <v>113863</v>
      </c>
      <c r="AT25" s="29"/>
      <c r="AU25" s="29" t="s">
        <v>138</v>
      </c>
      <c r="AV25" s="35">
        <v>674815997</v>
      </c>
    </row>
    <row r="26" spans="1:48" x14ac:dyDescent="0.25">
      <c r="A26" s="44">
        <v>15</v>
      </c>
      <c r="B26" s="45"/>
      <c r="C26" s="46"/>
      <c r="D26" s="44" t="e">
        <f t="shared" si="0"/>
        <v>#N/A</v>
      </c>
      <c r="E26" s="47">
        <f t="shared" si="1"/>
        <v>0</v>
      </c>
      <c r="F26" s="43" t="e">
        <f t="shared" si="2"/>
        <v>#N/A</v>
      </c>
      <c r="G26" s="48" t="str">
        <f t="shared" si="3"/>
        <v/>
      </c>
      <c r="H26" s="47" t="e">
        <f t="shared" si="4"/>
        <v>#N/A</v>
      </c>
      <c r="I26" s="49" t="str">
        <f t="shared" si="5"/>
        <v/>
      </c>
      <c r="J26" s="48" t="e">
        <f t="shared" si="6"/>
        <v>#N/A</v>
      </c>
      <c r="K26" s="48" t="str">
        <f t="shared" si="7"/>
        <v/>
      </c>
      <c r="L26" s="48" t="e">
        <f t="shared" si="8"/>
        <v>#N/A</v>
      </c>
      <c r="M26" s="48" t="str">
        <f t="shared" si="9"/>
        <v/>
      </c>
      <c r="N26" s="47" t="e">
        <f t="shared" si="10"/>
        <v>#N/A</v>
      </c>
      <c r="O26" s="48" t="str">
        <f t="shared" si="11"/>
        <v/>
      </c>
      <c r="P26" s="47" t="e">
        <f t="shared" si="12"/>
        <v>#N/A</v>
      </c>
      <c r="Q26" s="48" t="str">
        <f t="shared" si="13"/>
        <v/>
      </c>
      <c r="R26" s="48" t="e">
        <f t="shared" si="14"/>
        <v>#N/A</v>
      </c>
      <c r="S26" s="48" t="str">
        <f t="shared" si="15"/>
        <v/>
      </c>
      <c r="T26" s="50" t="str">
        <f t="shared" si="16"/>
        <v/>
      </c>
      <c r="U26" s="50">
        <f t="shared" si="17"/>
        <v>0</v>
      </c>
      <c r="V26" s="51" t="str">
        <f t="shared" si="18"/>
        <v/>
      </c>
      <c r="W26" s="51" t="str">
        <f t="shared" si="19"/>
        <v/>
      </c>
      <c r="X26" s="51" t="str">
        <f t="shared" si="20"/>
        <v/>
      </c>
      <c r="Z26" s="29" t="s">
        <v>141</v>
      </c>
      <c r="AC26" s="30" t="s">
        <v>142</v>
      </c>
      <c r="AD26" s="31">
        <v>15.48</v>
      </c>
      <c r="AF26" s="29" t="s">
        <v>127</v>
      </c>
      <c r="AG26" s="29" t="s">
        <v>143</v>
      </c>
      <c r="AH26" s="32">
        <v>53.1</v>
      </c>
      <c r="AI26" s="33">
        <v>25</v>
      </c>
      <c r="AK26" s="34" t="s">
        <v>127</v>
      </c>
      <c r="AL26" s="29" t="s">
        <v>143</v>
      </c>
      <c r="AM26" s="29">
        <v>606</v>
      </c>
      <c r="AN26" s="34" t="s">
        <v>127</v>
      </c>
      <c r="AO26" s="29" t="s">
        <v>143</v>
      </c>
      <c r="AP26" s="29">
        <v>11186863</v>
      </c>
      <c r="AR26" s="29" t="s">
        <v>141</v>
      </c>
      <c r="AS26" s="35">
        <v>103360</v>
      </c>
      <c r="AT26" s="29"/>
      <c r="AU26" s="29" t="s">
        <v>141</v>
      </c>
      <c r="AV26" s="35">
        <v>1100137395</v>
      </c>
    </row>
    <row r="27" spans="1:48" x14ac:dyDescent="0.25">
      <c r="A27" s="44">
        <v>16</v>
      </c>
      <c r="B27" s="45"/>
      <c r="C27" s="46"/>
      <c r="D27" s="44" t="e">
        <f t="shared" si="0"/>
        <v>#N/A</v>
      </c>
      <c r="E27" s="47">
        <f t="shared" si="1"/>
        <v>0</v>
      </c>
      <c r="F27" s="43" t="e">
        <f t="shared" si="2"/>
        <v>#N/A</v>
      </c>
      <c r="G27" s="48" t="str">
        <f t="shared" si="3"/>
        <v/>
      </c>
      <c r="H27" s="47" t="e">
        <f t="shared" si="4"/>
        <v>#N/A</v>
      </c>
      <c r="I27" s="49" t="str">
        <f t="shared" si="5"/>
        <v/>
      </c>
      <c r="J27" s="48" t="e">
        <f t="shared" si="6"/>
        <v>#N/A</v>
      </c>
      <c r="K27" s="48" t="str">
        <f t="shared" si="7"/>
        <v/>
      </c>
      <c r="L27" s="48" t="e">
        <f t="shared" si="8"/>
        <v>#N/A</v>
      </c>
      <c r="M27" s="48" t="str">
        <f t="shared" si="9"/>
        <v/>
      </c>
      <c r="N27" s="47" t="e">
        <f t="shared" si="10"/>
        <v>#N/A</v>
      </c>
      <c r="O27" s="48" t="str">
        <f t="shared" si="11"/>
        <v/>
      </c>
      <c r="P27" s="47" t="e">
        <f t="shared" si="12"/>
        <v>#N/A</v>
      </c>
      <c r="Q27" s="48" t="str">
        <f t="shared" si="13"/>
        <v/>
      </c>
      <c r="R27" s="48" t="e">
        <f t="shared" si="14"/>
        <v>#N/A</v>
      </c>
      <c r="S27" s="48" t="str">
        <f t="shared" si="15"/>
        <v/>
      </c>
      <c r="T27" s="50" t="str">
        <f t="shared" si="16"/>
        <v/>
      </c>
      <c r="U27" s="50">
        <f t="shared" si="17"/>
        <v>0</v>
      </c>
      <c r="V27" s="51" t="str">
        <f t="shared" si="18"/>
        <v/>
      </c>
      <c r="W27" s="51" t="str">
        <f t="shared" si="19"/>
        <v/>
      </c>
      <c r="X27" s="51" t="str">
        <f t="shared" si="20"/>
        <v/>
      </c>
      <c r="Z27" s="29" t="s">
        <v>144</v>
      </c>
      <c r="AC27" s="30" t="s">
        <v>145</v>
      </c>
      <c r="AD27" s="31">
        <v>12.91</v>
      </c>
      <c r="AF27" s="29" t="s">
        <v>127</v>
      </c>
      <c r="AG27" s="29" t="s">
        <v>146</v>
      </c>
      <c r="AH27" s="32">
        <v>95.99</v>
      </c>
      <c r="AI27" s="33">
        <v>26</v>
      </c>
      <c r="AK27" s="34" t="s">
        <v>127</v>
      </c>
      <c r="AL27" s="29" t="s">
        <v>146</v>
      </c>
      <c r="AM27" s="29">
        <v>457</v>
      </c>
      <c r="AN27" s="34" t="s">
        <v>127</v>
      </c>
      <c r="AO27" s="29" t="s">
        <v>146</v>
      </c>
      <c r="AP27" s="29">
        <v>4703846</v>
      </c>
      <c r="AR27" s="29" t="s">
        <v>144</v>
      </c>
      <c r="AS27" s="35">
        <v>113511</v>
      </c>
      <c r="AT27" s="29"/>
      <c r="AU27" s="29" t="s">
        <v>144</v>
      </c>
      <c r="AV27" s="35">
        <v>1551104990</v>
      </c>
    </row>
    <row r="28" spans="1:48" x14ac:dyDescent="0.25">
      <c r="A28" s="44">
        <v>17</v>
      </c>
      <c r="B28" s="45"/>
      <c r="C28" s="46"/>
      <c r="D28" s="44" t="e">
        <f t="shared" si="0"/>
        <v>#N/A</v>
      </c>
      <c r="E28" s="47">
        <f t="shared" si="1"/>
        <v>0</v>
      </c>
      <c r="F28" s="43" t="e">
        <f t="shared" si="2"/>
        <v>#N/A</v>
      </c>
      <c r="G28" s="48" t="str">
        <f t="shared" si="3"/>
        <v/>
      </c>
      <c r="H28" s="47" t="e">
        <f t="shared" si="4"/>
        <v>#N/A</v>
      </c>
      <c r="I28" s="49" t="str">
        <f t="shared" si="5"/>
        <v/>
      </c>
      <c r="J28" s="48" t="e">
        <f t="shared" si="6"/>
        <v>#N/A</v>
      </c>
      <c r="K28" s="48" t="str">
        <f t="shared" si="7"/>
        <v/>
      </c>
      <c r="L28" s="48" t="e">
        <f t="shared" si="8"/>
        <v>#N/A</v>
      </c>
      <c r="M28" s="48" t="str">
        <f t="shared" si="9"/>
        <v/>
      </c>
      <c r="N28" s="47" t="e">
        <f t="shared" si="10"/>
        <v>#N/A</v>
      </c>
      <c r="O28" s="48" t="str">
        <f t="shared" si="11"/>
        <v/>
      </c>
      <c r="P28" s="47" t="e">
        <f t="shared" si="12"/>
        <v>#N/A</v>
      </c>
      <c r="Q28" s="48" t="str">
        <f t="shared" si="13"/>
        <v/>
      </c>
      <c r="R28" s="48" t="e">
        <f t="shared" si="14"/>
        <v>#N/A</v>
      </c>
      <c r="S28" s="48" t="str">
        <f t="shared" si="15"/>
        <v/>
      </c>
      <c r="T28" s="50" t="str">
        <f t="shared" si="16"/>
        <v/>
      </c>
      <c r="U28" s="50">
        <f t="shared" si="17"/>
        <v>0</v>
      </c>
      <c r="V28" s="51" t="str">
        <f t="shared" si="18"/>
        <v/>
      </c>
      <c r="W28" s="51" t="str">
        <f t="shared" si="19"/>
        <v/>
      </c>
      <c r="X28" s="51" t="str">
        <f t="shared" si="20"/>
        <v/>
      </c>
      <c r="Z28" s="29" t="s">
        <v>147</v>
      </c>
      <c r="AC28" s="30" t="s">
        <v>148</v>
      </c>
      <c r="AD28" s="31">
        <v>8.64</v>
      </c>
      <c r="AF28" s="29" t="s">
        <v>127</v>
      </c>
      <c r="AG28" s="29" t="s">
        <v>149</v>
      </c>
      <c r="AH28" s="32">
        <v>74.39</v>
      </c>
      <c r="AI28" s="33">
        <v>27</v>
      </c>
      <c r="AK28" s="34" t="s">
        <v>127</v>
      </c>
      <c r="AL28" s="29" t="s">
        <v>149</v>
      </c>
      <c r="AM28" s="29">
        <v>610</v>
      </c>
      <c r="AN28" s="34" t="s">
        <v>127</v>
      </c>
      <c r="AO28" s="29" t="s">
        <v>149</v>
      </c>
      <c r="AP28" s="29">
        <v>8199530</v>
      </c>
      <c r="AR28" s="29" t="s">
        <v>147</v>
      </c>
      <c r="AS28" s="35">
        <v>160241</v>
      </c>
      <c r="AT28" s="29"/>
      <c r="AU28" s="29" t="s">
        <v>147</v>
      </c>
      <c r="AV28" s="35">
        <v>870719944</v>
      </c>
    </row>
    <row r="29" spans="1:48" x14ac:dyDescent="0.25">
      <c r="A29" s="44">
        <v>18</v>
      </c>
      <c r="B29" s="45"/>
      <c r="C29" s="46"/>
      <c r="D29" s="44" t="e">
        <f t="shared" si="0"/>
        <v>#N/A</v>
      </c>
      <c r="E29" s="47">
        <f t="shared" si="1"/>
        <v>0</v>
      </c>
      <c r="F29" s="43" t="e">
        <f t="shared" si="2"/>
        <v>#N/A</v>
      </c>
      <c r="G29" s="48" t="str">
        <f t="shared" si="3"/>
        <v/>
      </c>
      <c r="H29" s="47" t="e">
        <f t="shared" si="4"/>
        <v>#N/A</v>
      </c>
      <c r="I29" s="49" t="str">
        <f t="shared" si="5"/>
        <v/>
      </c>
      <c r="J29" s="48" t="e">
        <f t="shared" si="6"/>
        <v>#N/A</v>
      </c>
      <c r="K29" s="48" t="str">
        <f t="shared" si="7"/>
        <v/>
      </c>
      <c r="L29" s="48" t="e">
        <f t="shared" si="8"/>
        <v>#N/A</v>
      </c>
      <c r="M29" s="48" t="str">
        <f t="shared" si="9"/>
        <v/>
      </c>
      <c r="N29" s="47" t="e">
        <f t="shared" si="10"/>
        <v>#N/A</v>
      </c>
      <c r="O29" s="48" t="str">
        <f t="shared" si="11"/>
        <v/>
      </c>
      <c r="P29" s="47" t="e">
        <f t="shared" si="12"/>
        <v>#N/A</v>
      </c>
      <c r="Q29" s="48" t="str">
        <f t="shared" si="13"/>
        <v/>
      </c>
      <c r="R29" s="48" t="e">
        <f t="shared" si="14"/>
        <v>#N/A</v>
      </c>
      <c r="S29" s="48" t="str">
        <f t="shared" si="15"/>
        <v/>
      </c>
      <c r="T29" s="50" t="str">
        <f t="shared" si="16"/>
        <v/>
      </c>
      <c r="U29" s="50">
        <f t="shared" si="17"/>
        <v>0</v>
      </c>
      <c r="V29" s="51" t="str">
        <f t="shared" si="18"/>
        <v/>
      </c>
      <c r="W29" s="51" t="str">
        <f t="shared" si="19"/>
        <v/>
      </c>
      <c r="X29" s="51" t="str">
        <f t="shared" si="20"/>
        <v/>
      </c>
      <c r="Z29" s="29" t="s">
        <v>150</v>
      </c>
      <c r="AC29" s="30" t="s">
        <v>151</v>
      </c>
      <c r="AD29" s="31">
        <v>10.85</v>
      </c>
      <c r="AF29" s="29" t="s">
        <v>127</v>
      </c>
      <c r="AG29" s="29" t="s">
        <v>152</v>
      </c>
      <c r="AH29" s="32">
        <v>106.25</v>
      </c>
      <c r="AI29" s="33">
        <v>28</v>
      </c>
      <c r="AK29" s="34" t="s">
        <v>127</v>
      </c>
      <c r="AL29" s="29" t="s">
        <v>152</v>
      </c>
      <c r="AM29" s="29">
        <v>576</v>
      </c>
      <c r="AN29" s="34" t="s">
        <v>127</v>
      </c>
      <c r="AO29" s="29" t="s">
        <v>152</v>
      </c>
      <c r="AP29" s="29">
        <v>5359831</v>
      </c>
      <c r="AR29" s="29" t="s">
        <v>150</v>
      </c>
      <c r="AS29" s="35">
        <v>142317</v>
      </c>
      <c r="AT29" s="29"/>
      <c r="AU29" s="29" t="s">
        <v>150</v>
      </c>
      <c r="AV29" s="35">
        <v>1347064780</v>
      </c>
    </row>
    <row r="30" spans="1:48" x14ac:dyDescent="0.25">
      <c r="A30" s="44">
        <v>19</v>
      </c>
      <c r="B30" s="45"/>
      <c r="C30" s="46"/>
      <c r="D30" s="44" t="e">
        <f t="shared" si="0"/>
        <v>#N/A</v>
      </c>
      <c r="E30" s="47">
        <f t="shared" si="1"/>
        <v>0</v>
      </c>
      <c r="F30" s="43" t="e">
        <f t="shared" si="2"/>
        <v>#N/A</v>
      </c>
      <c r="G30" s="48" t="str">
        <f t="shared" si="3"/>
        <v/>
      </c>
      <c r="H30" s="47" t="e">
        <f t="shared" si="4"/>
        <v>#N/A</v>
      </c>
      <c r="I30" s="49" t="str">
        <f t="shared" si="5"/>
        <v/>
      </c>
      <c r="J30" s="48" t="e">
        <f t="shared" si="6"/>
        <v>#N/A</v>
      </c>
      <c r="K30" s="48" t="str">
        <f t="shared" si="7"/>
        <v/>
      </c>
      <c r="L30" s="48" t="e">
        <f t="shared" si="8"/>
        <v>#N/A</v>
      </c>
      <c r="M30" s="48" t="str">
        <f t="shared" si="9"/>
        <v/>
      </c>
      <c r="N30" s="47" t="e">
        <f t="shared" si="10"/>
        <v>#N/A</v>
      </c>
      <c r="O30" s="48" t="str">
        <f t="shared" si="11"/>
        <v/>
      </c>
      <c r="P30" s="47" t="e">
        <f t="shared" si="12"/>
        <v>#N/A</v>
      </c>
      <c r="Q30" s="48" t="str">
        <f t="shared" si="13"/>
        <v/>
      </c>
      <c r="R30" s="48" t="e">
        <f t="shared" si="14"/>
        <v>#N/A</v>
      </c>
      <c r="S30" s="48" t="str">
        <f t="shared" si="15"/>
        <v/>
      </c>
      <c r="T30" s="50" t="str">
        <f t="shared" si="16"/>
        <v/>
      </c>
      <c r="U30" s="50">
        <f t="shared" si="17"/>
        <v>0</v>
      </c>
      <c r="V30" s="51" t="str">
        <f t="shared" si="18"/>
        <v/>
      </c>
      <c r="W30" s="51" t="str">
        <f t="shared" si="19"/>
        <v/>
      </c>
      <c r="X30" s="51" t="str">
        <f t="shared" si="20"/>
        <v/>
      </c>
      <c r="Z30" s="29" t="s">
        <v>153</v>
      </c>
      <c r="AC30" s="30" t="s">
        <v>154</v>
      </c>
      <c r="AD30" s="31">
        <v>8.5299999999999994</v>
      </c>
      <c r="AF30" s="29" t="s">
        <v>127</v>
      </c>
      <c r="AG30" s="29" t="s">
        <v>155</v>
      </c>
      <c r="AH30" s="32">
        <v>84.61</v>
      </c>
      <c r="AI30" s="33">
        <v>29</v>
      </c>
      <c r="AK30" s="34" t="s">
        <v>127</v>
      </c>
      <c r="AL30" s="29" t="s">
        <v>155</v>
      </c>
      <c r="AM30" s="29">
        <v>974</v>
      </c>
      <c r="AN30" s="34" t="s">
        <v>127</v>
      </c>
      <c r="AO30" s="29" t="s">
        <v>155</v>
      </c>
      <c r="AP30" s="29">
        <v>10501516</v>
      </c>
      <c r="AR30" s="29" t="s">
        <v>153</v>
      </c>
      <c r="AS30" s="35">
        <v>52780</v>
      </c>
      <c r="AT30" s="29"/>
      <c r="AU30" s="29" t="s">
        <v>153</v>
      </c>
      <c r="AV30" s="35">
        <v>355900088</v>
      </c>
    </row>
    <row r="31" spans="1:48" x14ac:dyDescent="0.25">
      <c r="A31" s="44">
        <v>20</v>
      </c>
      <c r="B31" s="45"/>
      <c r="C31" s="46"/>
      <c r="D31" s="44" t="e">
        <f t="shared" si="0"/>
        <v>#N/A</v>
      </c>
      <c r="E31" s="47">
        <f t="shared" si="1"/>
        <v>0</v>
      </c>
      <c r="F31" s="43" t="e">
        <f t="shared" si="2"/>
        <v>#N/A</v>
      </c>
      <c r="G31" s="48" t="str">
        <f t="shared" si="3"/>
        <v/>
      </c>
      <c r="H31" s="47" t="e">
        <f t="shared" si="4"/>
        <v>#N/A</v>
      </c>
      <c r="I31" s="49" t="str">
        <f t="shared" si="5"/>
        <v/>
      </c>
      <c r="J31" s="48" t="e">
        <f t="shared" si="6"/>
        <v>#N/A</v>
      </c>
      <c r="K31" s="48" t="str">
        <f t="shared" si="7"/>
        <v/>
      </c>
      <c r="L31" s="48" t="e">
        <f t="shared" si="8"/>
        <v>#N/A</v>
      </c>
      <c r="M31" s="48" t="str">
        <f t="shared" si="9"/>
        <v/>
      </c>
      <c r="N31" s="47" t="e">
        <f t="shared" si="10"/>
        <v>#N/A</v>
      </c>
      <c r="O31" s="48" t="str">
        <f t="shared" si="11"/>
        <v/>
      </c>
      <c r="P31" s="47" t="e">
        <f t="shared" si="12"/>
        <v>#N/A</v>
      </c>
      <c r="Q31" s="48" t="str">
        <f t="shared" si="13"/>
        <v/>
      </c>
      <c r="R31" s="48" t="e">
        <f t="shared" si="14"/>
        <v>#N/A</v>
      </c>
      <c r="S31" s="48" t="str">
        <f t="shared" si="15"/>
        <v/>
      </c>
      <c r="T31" s="50" t="str">
        <f t="shared" si="16"/>
        <v/>
      </c>
      <c r="U31" s="50">
        <f t="shared" si="17"/>
        <v>0</v>
      </c>
      <c r="V31" s="51" t="str">
        <f t="shared" si="18"/>
        <v/>
      </c>
      <c r="W31" s="51" t="str">
        <f t="shared" si="19"/>
        <v/>
      </c>
      <c r="X31" s="51" t="str">
        <f t="shared" si="20"/>
        <v/>
      </c>
      <c r="Z31" s="29" t="s">
        <v>156</v>
      </c>
      <c r="AC31" s="30" t="s">
        <v>157</v>
      </c>
      <c r="AD31" s="31">
        <v>11.08</v>
      </c>
      <c r="AF31" s="29" t="s">
        <v>127</v>
      </c>
      <c r="AG31" s="29" t="s">
        <v>158</v>
      </c>
      <c r="AH31" s="32">
        <v>78.64</v>
      </c>
      <c r="AI31" s="33">
        <v>30</v>
      </c>
      <c r="AK31" s="34" t="s">
        <v>127</v>
      </c>
      <c r="AL31" s="29" t="s">
        <v>158</v>
      </c>
      <c r="AM31" s="29">
        <v>892</v>
      </c>
      <c r="AN31" s="34" t="s">
        <v>127</v>
      </c>
      <c r="AO31" s="29" t="s">
        <v>158</v>
      </c>
      <c r="AP31" s="29">
        <v>11343457</v>
      </c>
      <c r="AR31" s="29" t="s">
        <v>156</v>
      </c>
      <c r="AS31" s="35">
        <v>71586</v>
      </c>
      <c r="AT31" s="29"/>
      <c r="AU31" s="29" t="s">
        <v>156</v>
      </c>
      <c r="AV31" s="35">
        <v>597625651</v>
      </c>
    </row>
    <row r="32" spans="1:48" x14ac:dyDescent="0.25">
      <c r="A32" s="44">
        <v>21</v>
      </c>
      <c r="B32" s="45"/>
      <c r="C32" s="46"/>
      <c r="D32" s="44" t="e">
        <f t="shared" si="0"/>
        <v>#N/A</v>
      </c>
      <c r="E32" s="47">
        <f t="shared" si="1"/>
        <v>0</v>
      </c>
      <c r="F32" s="43" t="e">
        <f t="shared" si="2"/>
        <v>#N/A</v>
      </c>
      <c r="G32" s="48" t="str">
        <f t="shared" si="3"/>
        <v/>
      </c>
      <c r="H32" s="47" t="e">
        <f t="shared" si="4"/>
        <v>#N/A</v>
      </c>
      <c r="I32" s="49" t="str">
        <f t="shared" si="5"/>
        <v/>
      </c>
      <c r="J32" s="48" t="e">
        <f t="shared" si="6"/>
        <v>#N/A</v>
      </c>
      <c r="K32" s="48" t="str">
        <f t="shared" si="7"/>
        <v/>
      </c>
      <c r="L32" s="48" t="e">
        <f t="shared" si="8"/>
        <v>#N/A</v>
      </c>
      <c r="M32" s="48" t="str">
        <f t="shared" si="9"/>
        <v/>
      </c>
      <c r="N32" s="47" t="e">
        <f t="shared" si="10"/>
        <v>#N/A</v>
      </c>
      <c r="O32" s="48" t="str">
        <f t="shared" si="11"/>
        <v/>
      </c>
      <c r="P32" s="47" t="e">
        <f t="shared" si="12"/>
        <v>#N/A</v>
      </c>
      <c r="Q32" s="48" t="str">
        <f t="shared" si="13"/>
        <v/>
      </c>
      <c r="R32" s="48" t="e">
        <f t="shared" si="14"/>
        <v>#N/A</v>
      </c>
      <c r="S32" s="48" t="str">
        <f t="shared" si="15"/>
        <v/>
      </c>
      <c r="T32" s="50" t="str">
        <f t="shared" si="16"/>
        <v/>
      </c>
      <c r="U32" s="50">
        <f t="shared" si="17"/>
        <v>0</v>
      </c>
      <c r="V32" s="51" t="str">
        <f t="shared" si="18"/>
        <v/>
      </c>
      <c r="W32" s="51" t="str">
        <f t="shared" si="19"/>
        <v/>
      </c>
      <c r="X32" s="51" t="str">
        <f t="shared" si="20"/>
        <v/>
      </c>
      <c r="Z32" s="29" t="s">
        <v>159</v>
      </c>
      <c r="AC32" s="30" t="s">
        <v>160</v>
      </c>
      <c r="AD32" s="31">
        <v>10.41</v>
      </c>
      <c r="AF32" s="29" t="s">
        <v>127</v>
      </c>
      <c r="AG32" s="29" t="s">
        <v>161</v>
      </c>
      <c r="AH32" s="32">
        <v>46.63</v>
      </c>
      <c r="AI32" s="33">
        <v>31</v>
      </c>
      <c r="AK32" s="34" t="s">
        <v>127</v>
      </c>
      <c r="AL32" s="29" t="s">
        <v>161</v>
      </c>
      <c r="AM32" s="29">
        <v>497</v>
      </c>
      <c r="AN32" s="34" t="s">
        <v>127</v>
      </c>
      <c r="AO32" s="29" t="s">
        <v>161</v>
      </c>
      <c r="AP32" s="29">
        <v>10734552</v>
      </c>
      <c r="AR32" s="29" t="s">
        <v>159</v>
      </c>
      <c r="AS32" s="35">
        <v>41127</v>
      </c>
      <c r="AT32" s="29"/>
      <c r="AU32" s="29" t="s">
        <v>159</v>
      </c>
      <c r="AV32" s="35">
        <v>521176585</v>
      </c>
    </row>
    <row r="33" spans="1:48" x14ac:dyDescent="0.25">
      <c r="A33" s="44">
        <v>22</v>
      </c>
      <c r="B33" s="45"/>
      <c r="C33" s="46"/>
      <c r="D33" s="44" t="e">
        <f t="shared" si="0"/>
        <v>#N/A</v>
      </c>
      <c r="E33" s="47">
        <f t="shared" si="1"/>
        <v>0</v>
      </c>
      <c r="F33" s="43" t="e">
        <f t="shared" si="2"/>
        <v>#N/A</v>
      </c>
      <c r="G33" s="48" t="str">
        <f t="shared" si="3"/>
        <v/>
      </c>
      <c r="H33" s="47" t="e">
        <f t="shared" si="4"/>
        <v>#N/A</v>
      </c>
      <c r="I33" s="49" t="str">
        <f t="shared" si="5"/>
        <v/>
      </c>
      <c r="J33" s="48" t="e">
        <f t="shared" si="6"/>
        <v>#N/A</v>
      </c>
      <c r="K33" s="48" t="str">
        <f t="shared" si="7"/>
        <v/>
      </c>
      <c r="L33" s="48" t="e">
        <f t="shared" si="8"/>
        <v>#N/A</v>
      </c>
      <c r="M33" s="48" t="str">
        <f t="shared" si="9"/>
        <v/>
      </c>
      <c r="N33" s="47" t="e">
        <f t="shared" si="10"/>
        <v>#N/A</v>
      </c>
      <c r="O33" s="48" t="str">
        <f t="shared" si="11"/>
        <v/>
      </c>
      <c r="P33" s="47" t="e">
        <f t="shared" si="12"/>
        <v>#N/A</v>
      </c>
      <c r="Q33" s="48" t="str">
        <f t="shared" si="13"/>
        <v/>
      </c>
      <c r="R33" s="48" t="e">
        <f t="shared" si="14"/>
        <v>#N/A</v>
      </c>
      <c r="S33" s="48" t="str">
        <f t="shared" si="15"/>
        <v/>
      </c>
      <c r="T33" s="50" t="str">
        <f t="shared" si="16"/>
        <v/>
      </c>
      <c r="U33" s="50">
        <f t="shared" si="17"/>
        <v>0</v>
      </c>
      <c r="V33" s="51" t="str">
        <f t="shared" si="18"/>
        <v/>
      </c>
      <c r="W33" s="51" t="str">
        <f t="shared" si="19"/>
        <v/>
      </c>
      <c r="X33" s="51" t="str">
        <f t="shared" si="20"/>
        <v/>
      </c>
      <c r="Z33" s="29" t="s">
        <v>162</v>
      </c>
      <c r="AC33" s="30" t="s">
        <v>163</v>
      </c>
      <c r="AD33" s="31">
        <v>11.18</v>
      </c>
      <c r="AF33" s="29" t="s">
        <v>127</v>
      </c>
      <c r="AG33" s="29" t="s">
        <v>164</v>
      </c>
      <c r="AH33" s="32">
        <v>29.04</v>
      </c>
      <c r="AI33" s="33">
        <v>32</v>
      </c>
      <c r="AK33" s="34" t="s">
        <v>127</v>
      </c>
      <c r="AL33" s="29" t="s">
        <v>164</v>
      </c>
      <c r="AM33" s="29">
        <v>365</v>
      </c>
      <c r="AN33" s="34" t="s">
        <v>127</v>
      </c>
      <c r="AO33" s="29" t="s">
        <v>164</v>
      </c>
      <c r="AP33" s="29">
        <v>12708145</v>
      </c>
      <c r="AR33" s="29" t="s">
        <v>162</v>
      </c>
      <c r="AS33" s="35">
        <v>36066</v>
      </c>
      <c r="AT33" s="29"/>
      <c r="AU33" s="29" t="s">
        <v>162</v>
      </c>
      <c r="AV33" s="35">
        <v>478920302</v>
      </c>
    </row>
    <row r="34" spans="1:48" x14ac:dyDescent="0.25">
      <c r="A34" s="44">
        <v>23</v>
      </c>
      <c r="B34" s="45"/>
      <c r="C34" s="46"/>
      <c r="D34" s="44" t="e">
        <f t="shared" si="0"/>
        <v>#N/A</v>
      </c>
      <c r="E34" s="47">
        <f t="shared" si="1"/>
        <v>0</v>
      </c>
      <c r="F34" s="43" t="e">
        <f t="shared" si="2"/>
        <v>#N/A</v>
      </c>
      <c r="G34" s="48" t="str">
        <f t="shared" si="3"/>
        <v/>
      </c>
      <c r="H34" s="47" t="e">
        <f t="shared" si="4"/>
        <v>#N/A</v>
      </c>
      <c r="I34" s="49" t="str">
        <f t="shared" si="5"/>
        <v/>
      </c>
      <c r="J34" s="48" t="e">
        <f t="shared" si="6"/>
        <v>#N/A</v>
      </c>
      <c r="K34" s="48" t="str">
        <f t="shared" si="7"/>
        <v/>
      </c>
      <c r="L34" s="48" t="e">
        <f t="shared" si="8"/>
        <v>#N/A</v>
      </c>
      <c r="M34" s="48" t="str">
        <f t="shared" si="9"/>
        <v/>
      </c>
      <c r="N34" s="47" t="e">
        <f t="shared" si="10"/>
        <v>#N/A</v>
      </c>
      <c r="O34" s="48" t="str">
        <f t="shared" si="11"/>
        <v/>
      </c>
      <c r="P34" s="47" t="e">
        <f t="shared" si="12"/>
        <v>#N/A</v>
      </c>
      <c r="Q34" s="48" t="str">
        <f t="shared" si="13"/>
        <v/>
      </c>
      <c r="R34" s="48" t="e">
        <f t="shared" si="14"/>
        <v>#N/A</v>
      </c>
      <c r="S34" s="48" t="str">
        <f t="shared" si="15"/>
        <v/>
      </c>
      <c r="T34" s="50" t="str">
        <f t="shared" si="16"/>
        <v/>
      </c>
      <c r="U34" s="50">
        <f t="shared" si="17"/>
        <v>0</v>
      </c>
      <c r="V34" s="51" t="str">
        <f t="shared" si="18"/>
        <v/>
      </c>
      <c r="W34" s="51" t="str">
        <f t="shared" si="19"/>
        <v/>
      </c>
      <c r="X34" s="51" t="str">
        <f t="shared" si="20"/>
        <v/>
      </c>
      <c r="Z34" s="29" t="s">
        <v>165</v>
      </c>
      <c r="AC34" s="30" t="s">
        <v>166</v>
      </c>
      <c r="AD34" s="31">
        <v>8.5399999999999991</v>
      </c>
      <c r="AF34" s="29" t="s">
        <v>127</v>
      </c>
      <c r="AG34" s="29" t="s">
        <v>167</v>
      </c>
      <c r="AH34" s="32">
        <v>45.56</v>
      </c>
      <c r="AI34" s="33">
        <v>33</v>
      </c>
      <c r="AK34" s="34" t="s">
        <v>127</v>
      </c>
      <c r="AL34" s="29" t="s">
        <v>167</v>
      </c>
      <c r="AM34" s="29">
        <v>722</v>
      </c>
      <c r="AN34" s="34" t="s">
        <v>127</v>
      </c>
      <c r="AO34" s="29" t="s">
        <v>167</v>
      </c>
      <c r="AP34" s="29">
        <v>15890296</v>
      </c>
      <c r="AR34" s="29" t="s">
        <v>165</v>
      </c>
      <c r="AS34" s="35">
        <v>155989</v>
      </c>
      <c r="AT34" s="29"/>
      <c r="AU34" s="29" t="s">
        <v>165</v>
      </c>
      <c r="AV34" s="35">
        <v>815077497</v>
      </c>
    </row>
    <row r="35" spans="1:48" x14ac:dyDescent="0.25">
      <c r="A35" s="44">
        <v>24</v>
      </c>
      <c r="B35" s="45"/>
      <c r="C35" s="46"/>
      <c r="D35" s="44" t="e">
        <f t="shared" si="0"/>
        <v>#N/A</v>
      </c>
      <c r="E35" s="47">
        <f t="shared" si="1"/>
        <v>0</v>
      </c>
      <c r="F35" s="43" t="e">
        <f t="shared" si="2"/>
        <v>#N/A</v>
      </c>
      <c r="G35" s="48" t="str">
        <f t="shared" si="3"/>
        <v/>
      </c>
      <c r="H35" s="47" t="e">
        <f t="shared" si="4"/>
        <v>#N/A</v>
      </c>
      <c r="I35" s="49" t="str">
        <f t="shared" si="5"/>
        <v/>
      </c>
      <c r="J35" s="48" t="e">
        <f t="shared" si="6"/>
        <v>#N/A</v>
      </c>
      <c r="K35" s="48" t="str">
        <f t="shared" si="7"/>
        <v/>
      </c>
      <c r="L35" s="48" t="e">
        <f t="shared" si="8"/>
        <v>#N/A</v>
      </c>
      <c r="M35" s="48" t="str">
        <f t="shared" si="9"/>
        <v/>
      </c>
      <c r="N35" s="47" t="e">
        <f t="shared" si="10"/>
        <v>#N/A</v>
      </c>
      <c r="O35" s="48" t="str">
        <f t="shared" si="11"/>
        <v/>
      </c>
      <c r="P35" s="47" t="e">
        <f t="shared" si="12"/>
        <v>#N/A</v>
      </c>
      <c r="Q35" s="48" t="str">
        <f t="shared" si="13"/>
        <v/>
      </c>
      <c r="R35" s="48" t="e">
        <f t="shared" si="14"/>
        <v>#N/A</v>
      </c>
      <c r="S35" s="48" t="str">
        <f t="shared" si="15"/>
        <v/>
      </c>
      <c r="T35" s="50" t="str">
        <f t="shared" si="16"/>
        <v/>
      </c>
      <c r="U35" s="50">
        <f t="shared" si="17"/>
        <v>0</v>
      </c>
      <c r="V35" s="51" t="str">
        <f t="shared" si="18"/>
        <v/>
      </c>
      <c r="W35" s="51" t="str">
        <f t="shared" si="19"/>
        <v/>
      </c>
      <c r="X35" s="51" t="str">
        <f t="shared" si="20"/>
        <v/>
      </c>
      <c r="Z35" s="29" t="s">
        <v>168</v>
      </c>
      <c r="AC35" s="30" t="s">
        <v>169</v>
      </c>
      <c r="AD35" s="31">
        <v>14.3</v>
      </c>
      <c r="AF35" s="29" t="s">
        <v>127</v>
      </c>
      <c r="AG35" s="29" t="s">
        <v>170</v>
      </c>
      <c r="AH35" s="32">
        <v>52.56</v>
      </c>
      <c r="AI35" s="33">
        <v>34</v>
      </c>
      <c r="AK35" s="34" t="s">
        <v>127</v>
      </c>
      <c r="AL35" s="29" t="s">
        <v>170</v>
      </c>
      <c r="AM35" s="29">
        <v>546</v>
      </c>
      <c r="AN35" s="34" t="s">
        <v>127</v>
      </c>
      <c r="AO35" s="29" t="s">
        <v>170</v>
      </c>
      <c r="AP35" s="29">
        <v>10388839</v>
      </c>
      <c r="AR35" s="29" t="s">
        <v>168</v>
      </c>
      <c r="AS35" s="35">
        <v>30682</v>
      </c>
      <c r="AT35" s="29"/>
      <c r="AU35" s="29" t="s">
        <v>168</v>
      </c>
      <c r="AV35" s="35">
        <v>281518791</v>
      </c>
    </row>
    <row r="36" spans="1:48" x14ac:dyDescent="0.25">
      <c r="A36" s="44">
        <v>25</v>
      </c>
      <c r="B36" s="45"/>
      <c r="C36" s="46"/>
      <c r="D36" s="44" t="e">
        <f t="shared" si="0"/>
        <v>#N/A</v>
      </c>
      <c r="E36" s="47">
        <f t="shared" si="1"/>
        <v>0</v>
      </c>
      <c r="F36" s="43" t="e">
        <f t="shared" si="2"/>
        <v>#N/A</v>
      </c>
      <c r="G36" s="48" t="str">
        <f t="shared" si="3"/>
        <v/>
      </c>
      <c r="H36" s="47" t="e">
        <f t="shared" si="4"/>
        <v>#N/A</v>
      </c>
      <c r="I36" s="49" t="str">
        <f t="shared" si="5"/>
        <v/>
      </c>
      <c r="J36" s="48" t="e">
        <f t="shared" si="6"/>
        <v>#N/A</v>
      </c>
      <c r="K36" s="48" t="str">
        <f t="shared" si="7"/>
        <v/>
      </c>
      <c r="L36" s="48" t="e">
        <f t="shared" si="8"/>
        <v>#N/A</v>
      </c>
      <c r="M36" s="48" t="str">
        <f t="shared" si="9"/>
        <v/>
      </c>
      <c r="N36" s="47" t="e">
        <f t="shared" si="10"/>
        <v>#N/A</v>
      </c>
      <c r="O36" s="48" t="str">
        <f t="shared" si="11"/>
        <v/>
      </c>
      <c r="P36" s="47" t="e">
        <f t="shared" si="12"/>
        <v>#N/A</v>
      </c>
      <c r="Q36" s="48" t="str">
        <f t="shared" si="13"/>
        <v/>
      </c>
      <c r="R36" s="48" t="e">
        <f t="shared" si="14"/>
        <v>#N/A</v>
      </c>
      <c r="S36" s="48" t="str">
        <f t="shared" si="15"/>
        <v/>
      </c>
      <c r="T36" s="50" t="str">
        <f t="shared" si="16"/>
        <v/>
      </c>
      <c r="U36" s="50">
        <f t="shared" si="17"/>
        <v>0</v>
      </c>
      <c r="V36" s="51" t="str">
        <f t="shared" si="18"/>
        <v/>
      </c>
      <c r="W36" s="51" t="str">
        <f t="shared" si="19"/>
        <v/>
      </c>
      <c r="X36" s="51" t="str">
        <f t="shared" si="20"/>
        <v/>
      </c>
      <c r="Z36" s="29" t="s">
        <v>171</v>
      </c>
      <c r="AC36" s="30" t="s">
        <v>172</v>
      </c>
      <c r="AD36" s="31">
        <v>12.37</v>
      </c>
      <c r="AF36" s="29" t="s">
        <v>127</v>
      </c>
      <c r="AG36" s="29" t="s">
        <v>173</v>
      </c>
      <c r="AH36" s="32">
        <v>73.400000000000006</v>
      </c>
      <c r="AI36" s="33">
        <v>35</v>
      </c>
      <c r="AK36" s="34" t="s">
        <v>127</v>
      </c>
      <c r="AL36" s="29" t="s">
        <v>173</v>
      </c>
      <c r="AM36" s="29">
        <v>454</v>
      </c>
      <c r="AN36" s="34" t="s">
        <v>127</v>
      </c>
      <c r="AO36" s="29" t="s">
        <v>173</v>
      </c>
      <c r="AP36" s="29">
        <v>6192393</v>
      </c>
      <c r="AR36" s="29" t="s">
        <v>171</v>
      </c>
      <c r="AS36" s="35">
        <v>91124</v>
      </c>
      <c r="AT36" s="29"/>
      <c r="AU36" s="29" t="s">
        <v>171</v>
      </c>
      <c r="AV36" s="35">
        <v>760624042</v>
      </c>
    </row>
    <row r="37" spans="1:48" x14ac:dyDescent="0.25">
      <c r="A37" s="44">
        <v>26</v>
      </c>
      <c r="B37" s="45"/>
      <c r="C37" s="46"/>
      <c r="D37" s="44" t="e">
        <f t="shared" si="0"/>
        <v>#N/A</v>
      </c>
      <c r="E37" s="47">
        <f t="shared" si="1"/>
        <v>0</v>
      </c>
      <c r="F37" s="43" t="e">
        <f t="shared" si="2"/>
        <v>#N/A</v>
      </c>
      <c r="G37" s="48" t="str">
        <f t="shared" si="3"/>
        <v/>
      </c>
      <c r="H37" s="47" t="e">
        <f t="shared" si="4"/>
        <v>#N/A</v>
      </c>
      <c r="I37" s="49" t="str">
        <f t="shared" si="5"/>
        <v/>
      </c>
      <c r="J37" s="48" t="e">
        <f t="shared" si="6"/>
        <v>#N/A</v>
      </c>
      <c r="K37" s="48" t="str">
        <f t="shared" si="7"/>
        <v/>
      </c>
      <c r="L37" s="48" t="e">
        <f t="shared" si="8"/>
        <v>#N/A</v>
      </c>
      <c r="M37" s="48" t="str">
        <f t="shared" si="9"/>
        <v/>
      </c>
      <c r="N37" s="47" t="e">
        <f t="shared" si="10"/>
        <v>#N/A</v>
      </c>
      <c r="O37" s="48" t="str">
        <f t="shared" si="11"/>
        <v/>
      </c>
      <c r="P37" s="47" t="e">
        <f t="shared" si="12"/>
        <v>#N/A</v>
      </c>
      <c r="Q37" s="48" t="str">
        <f t="shared" si="13"/>
        <v/>
      </c>
      <c r="R37" s="48" t="e">
        <f t="shared" si="14"/>
        <v>#N/A</v>
      </c>
      <c r="S37" s="48" t="str">
        <f t="shared" si="15"/>
        <v/>
      </c>
      <c r="T37" s="50" t="str">
        <f t="shared" si="16"/>
        <v/>
      </c>
      <c r="U37" s="50">
        <f t="shared" si="17"/>
        <v>0</v>
      </c>
      <c r="V37" s="51" t="str">
        <f t="shared" si="18"/>
        <v/>
      </c>
      <c r="W37" s="51" t="str">
        <f t="shared" si="19"/>
        <v/>
      </c>
      <c r="X37" s="51" t="str">
        <f t="shared" si="20"/>
        <v/>
      </c>
      <c r="Z37" s="29" t="s">
        <v>174</v>
      </c>
      <c r="AC37" s="30" t="s">
        <v>175</v>
      </c>
      <c r="AD37" s="31">
        <v>12.65</v>
      </c>
      <c r="AF37" s="29" t="s">
        <v>127</v>
      </c>
      <c r="AG37" s="29" t="s">
        <v>176</v>
      </c>
      <c r="AH37" s="32">
        <v>87.53</v>
      </c>
      <c r="AI37" s="33">
        <v>36</v>
      </c>
      <c r="AK37" s="34" t="s">
        <v>127</v>
      </c>
      <c r="AL37" s="29" t="s">
        <v>176</v>
      </c>
      <c r="AM37" s="29">
        <v>940</v>
      </c>
      <c r="AN37" s="34" t="s">
        <v>127</v>
      </c>
      <c r="AO37" s="29" t="s">
        <v>176</v>
      </c>
      <c r="AP37" s="29">
        <v>10653393</v>
      </c>
      <c r="AR37" s="29" t="s">
        <v>174</v>
      </c>
      <c r="AS37" s="35">
        <v>39469</v>
      </c>
      <c r="AT37" s="29"/>
      <c r="AU37" s="29" t="s">
        <v>174</v>
      </c>
      <c r="AV37" s="35">
        <v>491839673</v>
      </c>
    </row>
    <row r="38" spans="1:48" x14ac:dyDescent="0.25">
      <c r="A38" s="44">
        <v>27</v>
      </c>
      <c r="B38" s="45"/>
      <c r="C38" s="46"/>
      <c r="D38" s="44" t="e">
        <f t="shared" si="0"/>
        <v>#N/A</v>
      </c>
      <c r="E38" s="47">
        <f t="shared" si="1"/>
        <v>0</v>
      </c>
      <c r="F38" s="43" t="e">
        <f t="shared" si="2"/>
        <v>#N/A</v>
      </c>
      <c r="G38" s="48" t="str">
        <f t="shared" si="3"/>
        <v/>
      </c>
      <c r="H38" s="47" t="e">
        <f t="shared" si="4"/>
        <v>#N/A</v>
      </c>
      <c r="I38" s="49" t="str">
        <f t="shared" si="5"/>
        <v/>
      </c>
      <c r="J38" s="48" t="e">
        <f t="shared" si="6"/>
        <v>#N/A</v>
      </c>
      <c r="K38" s="48" t="str">
        <f t="shared" si="7"/>
        <v/>
      </c>
      <c r="L38" s="48" t="e">
        <f t="shared" si="8"/>
        <v>#N/A</v>
      </c>
      <c r="M38" s="48" t="str">
        <f t="shared" si="9"/>
        <v/>
      </c>
      <c r="N38" s="47" t="e">
        <f t="shared" si="10"/>
        <v>#N/A</v>
      </c>
      <c r="O38" s="48" t="str">
        <f t="shared" si="11"/>
        <v/>
      </c>
      <c r="P38" s="47" t="e">
        <f t="shared" si="12"/>
        <v>#N/A</v>
      </c>
      <c r="Q38" s="48" t="str">
        <f t="shared" si="13"/>
        <v/>
      </c>
      <c r="R38" s="48" t="e">
        <f t="shared" si="14"/>
        <v>#N/A</v>
      </c>
      <c r="S38" s="48" t="str">
        <f t="shared" si="15"/>
        <v/>
      </c>
      <c r="T38" s="50" t="str">
        <f t="shared" si="16"/>
        <v/>
      </c>
      <c r="U38" s="50">
        <f t="shared" si="17"/>
        <v>0</v>
      </c>
      <c r="V38" s="51" t="str">
        <f t="shared" si="18"/>
        <v/>
      </c>
      <c r="W38" s="51" t="str">
        <f t="shared" si="19"/>
        <v/>
      </c>
      <c r="X38" s="51" t="str">
        <f t="shared" si="20"/>
        <v/>
      </c>
      <c r="Z38" s="29" t="s">
        <v>177</v>
      </c>
      <c r="AC38" s="30" t="s">
        <v>178</v>
      </c>
      <c r="AD38" s="31">
        <v>12.28</v>
      </c>
      <c r="AF38" s="29" t="s">
        <v>127</v>
      </c>
      <c r="AG38" s="29" t="s">
        <v>179</v>
      </c>
      <c r="AH38" s="32">
        <v>50.34</v>
      </c>
      <c r="AI38" s="33">
        <v>37</v>
      </c>
      <c r="AK38" s="34" t="s">
        <v>127</v>
      </c>
      <c r="AL38" s="29" t="s">
        <v>179</v>
      </c>
      <c r="AM38" s="29">
        <v>457</v>
      </c>
      <c r="AN38" s="34" t="s">
        <v>127</v>
      </c>
      <c r="AO38" s="29" t="s">
        <v>179</v>
      </c>
      <c r="AP38" s="29">
        <v>8860607</v>
      </c>
      <c r="AR38" s="29" t="s">
        <v>177</v>
      </c>
      <c r="AS38" s="35">
        <v>33158</v>
      </c>
      <c r="AT38" s="29"/>
      <c r="AU38" s="29" t="s">
        <v>177</v>
      </c>
      <c r="AV38" s="35">
        <v>173683180</v>
      </c>
    </row>
    <row r="39" spans="1:48" x14ac:dyDescent="0.25">
      <c r="A39" s="44">
        <v>28</v>
      </c>
      <c r="B39" s="45"/>
      <c r="C39" s="46"/>
      <c r="D39" s="44" t="e">
        <f t="shared" si="0"/>
        <v>#N/A</v>
      </c>
      <c r="E39" s="47">
        <f t="shared" si="1"/>
        <v>0</v>
      </c>
      <c r="F39" s="43" t="e">
        <f t="shared" si="2"/>
        <v>#N/A</v>
      </c>
      <c r="G39" s="48" t="str">
        <f t="shared" si="3"/>
        <v/>
      </c>
      <c r="H39" s="47" t="e">
        <f t="shared" si="4"/>
        <v>#N/A</v>
      </c>
      <c r="I39" s="49" t="str">
        <f t="shared" si="5"/>
        <v/>
      </c>
      <c r="J39" s="48" t="e">
        <f t="shared" si="6"/>
        <v>#N/A</v>
      </c>
      <c r="K39" s="48" t="str">
        <f t="shared" si="7"/>
        <v/>
      </c>
      <c r="L39" s="48" t="e">
        <f t="shared" si="8"/>
        <v>#N/A</v>
      </c>
      <c r="M39" s="48" t="str">
        <f t="shared" si="9"/>
        <v/>
      </c>
      <c r="N39" s="47" t="e">
        <f t="shared" si="10"/>
        <v>#N/A</v>
      </c>
      <c r="O39" s="48" t="str">
        <f t="shared" si="11"/>
        <v/>
      </c>
      <c r="P39" s="47" t="e">
        <f t="shared" si="12"/>
        <v>#N/A</v>
      </c>
      <c r="Q39" s="48" t="str">
        <f t="shared" si="13"/>
        <v/>
      </c>
      <c r="R39" s="48" t="e">
        <f t="shared" si="14"/>
        <v>#N/A</v>
      </c>
      <c r="S39" s="48" t="str">
        <f t="shared" si="15"/>
        <v/>
      </c>
      <c r="T39" s="50" t="str">
        <f t="shared" si="16"/>
        <v/>
      </c>
      <c r="U39" s="50">
        <f t="shared" si="17"/>
        <v>0</v>
      </c>
      <c r="V39" s="51" t="str">
        <f t="shared" si="18"/>
        <v/>
      </c>
      <c r="W39" s="51" t="str">
        <f t="shared" si="19"/>
        <v/>
      </c>
      <c r="X39" s="51" t="str">
        <f t="shared" si="20"/>
        <v/>
      </c>
      <c r="Z39" s="29" t="s">
        <v>180</v>
      </c>
      <c r="AC39" s="30" t="s">
        <v>181</v>
      </c>
      <c r="AD39" s="31">
        <v>12.04</v>
      </c>
      <c r="AF39" s="29" t="s">
        <v>127</v>
      </c>
      <c r="AG39" s="29" t="s">
        <v>182</v>
      </c>
      <c r="AH39" s="32">
        <v>51.54</v>
      </c>
      <c r="AI39" s="33">
        <v>38</v>
      </c>
      <c r="AK39" s="34" t="s">
        <v>127</v>
      </c>
      <c r="AL39" s="29" t="s">
        <v>182</v>
      </c>
      <c r="AM39" s="29">
        <v>881</v>
      </c>
      <c r="AN39" s="34" t="s">
        <v>127</v>
      </c>
      <c r="AO39" s="29" t="s">
        <v>182</v>
      </c>
      <c r="AP39" s="29">
        <v>16975824</v>
      </c>
      <c r="AR39" s="29" t="s">
        <v>180</v>
      </c>
      <c r="AS39" s="35">
        <v>72513</v>
      </c>
      <c r="AT39" s="29"/>
      <c r="AU39" s="29" t="s">
        <v>180</v>
      </c>
      <c r="AV39" s="35">
        <v>1341035937</v>
      </c>
    </row>
    <row r="40" spans="1:48" x14ac:dyDescent="0.25">
      <c r="A40" s="44">
        <v>29</v>
      </c>
      <c r="B40" s="45"/>
      <c r="C40" s="46"/>
      <c r="D40" s="44" t="e">
        <f t="shared" si="0"/>
        <v>#N/A</v>
      </c>
      <c r="E40" s="47">
        <f t="shared" si="1"/>
        <v>0</v>
      </c>
      <c r="F40" s="43" t="e">
        <f t="shared" si="2"/>
        <v>#N/A</v>
      </c>
      <c r="G40" s="48" t="str">
        <f t="shared" si="3"/>
        <v/>
      </c>
      <c r="H40" s="47" t="e">
        <f t="shared" si="4"/>
        <v>#N/A</v>
      </c>
      <c r="I40" s="49" t="str">
        <f t="shared" si="5"/>
        <v/>
      </c>
      <c r="J40" s="48" t="e">
        <f t="shared" si="6"/>
        <v>#N/A</v>
      </c>
      <c r="K40" s="48" t="str">
        <f t="shared" si="7"/>
        <v/>
      </c>
      <c r="L40" s="48" t="e">
        <f t="shared" si="8"/>
        <v>#N/A</v>
      </c>
      <c r="M40" s="48" t="str">
        <f t="shared" si="9"/>
        <v/>
      </c>
      <c r="N40" s="47" t="e">
        <f t="shared" si="10"/>
        <v>#N/A</v>
      </c>
      <c r="O40" s="48" t="str">
        <f t="shared" si="11"/>
        <v/>
      </c>
      <c r="P40" s="47" t="e">
        <f t="shared" si="12"/>
        <v>#N/A</v>
      </c>
      <c r="Q40" s="48" t="str">
        <f t="shared" si="13"/>
        <v/>
      </c>
      <c r="R40" s="48" t="e">
        <f t="shared" si="14"/>
        <v>#N/A</v>
      </c>
      <c r="S40" s="48" t="str">
        <f t="shared" si="15"/>
        <v/>
      </c>
      <c r="T40" s="50" t="str">
        <f t="shared" si="16"/>
        <v/>
      </c>
      <c r="U40" s="50">
        <f t="shared" si="17"/>
        <v>0</v>
      </c>
      <c r="V40" s="51" t="str">
        <f t="shared" si="18"/>
        <v/>
      </c>
      <c r="W40" s="51" t="str">
        <f t="shared" si="19"/>
        <v/>
      </c>
      <c r="X40" s="51" t="str">
        <f t="shared" si="20"/>
        <v/>
      </c>
      <c r="Z40" s="29" t="s">
        <v>183</v>
      </c>
      <c r="AC40" s="30" t="s">
        <v>184</v>
      </c>
      <c r="AD40" s="31">
        <v>8.34</v>
      </c>
      <c r="AF40" s="29" t="s">
        <v>127</v>
      </c>
      <c r="AG40" s="29" t="s">
        <v>185</v>
      </c>
      <c r="AH40" s="32">
        <v>42.35</v>
      </c>
      <c r="AI40" s="33">
        <v>39</v>
      </c>
      <c r="AK40" s="34" t="s">
        <v>127</v>
      </c>
      <c r="AL40" s="29" t="s">
        <v>185</v>
      </c>
      <c r="AM40" s="29">
        <v>522</v>
      </c>
      <c r="AN40" s="34" t="s">
        <v>127</v>
      </c>
      <c r="AO40" s="29" t="s">
        <v>185</v>
      </c>
      <c r="AP40" s="29">
        <v>12432125</v>
      </c>
      <c r="AR40" s="29" t="s">
        <v>183</v>
      </c>
      <c r="AS40" s="35">
        <v>96887</v>
      </c>
      <c r="AT40" s="29"/>
      <c r="AU40" s="29" t="s">
        <v>183</v>
      </c>
      <c r="AV40" s="35">
        <v>735691975</v>
      </c>
    </row>
    <row r="41" spans="1:48" x14ac:dyDescent="0.25">
      <c r="A41" s="44">
        <v>30</v>
      </c>
      <c r="B41" s="45"/>
      <c r="C41" s="46"/>
      <c r="D41" s="44" t="e">
        <f t="shared" si="0"/>
        <v>#N/A</v>
      </c>
      <c r="E41" s="47">
        <f t="shared" si="1"/>
        <v>0</v>
      </c>
      <c r="F41" s="43" t="e">
        <f t="shared" si="2"/>
        <v>#N/A</v>
      </c>
      <c r="G41" s="48" t="str">
        <f t="shared" si="3"/>
        <v/>
      </c>
      <c r="H41" s="47" t="e">
        <f t="shared" si="4"/>
        <v>#N/A</v>
      </c>
      <c r="I41" s="49" t="str">
        <f t="shared" si="5"/>
        <v/>
      </c>
      <c r="J41" s="48" t="e">
        <f t="shared" si="6"/>
        <v>#N/A</v>
      </c>
      <c r="K41" s="48" t="str">
        <f t="shared" si="7"/>
        <v/>
      </c>
      <c r="L41" s="48" t="e">
        <f t="shared" si="8"/>
        <v>#N/A</v>
      </c>
      <c r="M41" s="48" t="str">
        <f t="shared" si="9"/>
        <v/>
      </c>
      <c r="N41" s="47" t="e">
        <f t="shared" si="10"/>
        <v>#N/A</v>
      </c>
      <c r="O41" s="48" t="str">
        <f t="shared" si="11"/>
        <v/>
      </c>
      <c r="P41" s="47" t="e">
        <f t="shared" si="12"/>
        <v>#N/A</v>
      </c>
      <c r="Q41" s="48" t="str">
        <f t="shared" si="13"/>
        <v/>
      </c>
      <c r="R41" s="48" t="e">
        <f t="shared" si="14"/>
        <v>#N/A</v>
      </c>
      <c r="S41" s="48" t="str">
        <f t="shared" si="15"/>
        <v/>
      </c>
      <c r="T41" s="50" t="str">
        <f t="shared" si="16"/>
        <v/>
      </c>
      <c r="U41" s="50">
        <f t="shared" si="17"/>
        <v>0</v>
      </c>
      <c r="V41" s="51" t="str">
        <f t="shared" si="18"/>
        <v/>
      </c>
      <c r="W41" s="51" t="str">
        <f t="shared" si="19"/>
        <v/>
      </c>
      <c r="X41" s="51" t="str">
        <f t="shared" si="20"/>
        <v/>
      </c>
      <c r="Z41" s="29" t="s">
        <v>186</v>
      </c>
      <c r="AC41" s="30" t="s">
        <v>187</v>
      </c>
      <c r="AD41" s="31">
        <v>12.53</v>
      </c>
      <c r="AF41" s="29" t="s">
        <v>127</v>
      </c>
      <c r="AG41" s="29" t="s">
        <v>188</v>
      </c>
      <c r="AH41" s="32">
        <v>85.41</v>
      </c>
      <c r="AI41" s="33">
        <v>40</v>
      </c>
      <c r="AK41" s="34" t="s">
        <v>127</v>
      </c>
      <c r="AL41" s="29" t="s">
        <v>188</v>
      </c>
      <c r="AM41" s="29">
        <v>798</v>
      </c>
      <c r="AN41" s="34" t="s">
        <v>127</v>
      </c>
      <c r="AO41" s="29" t="s">
        <v>188</v>
      </c>
      <c r="AP41" s="29">
        <v>9384354</v>
      </c>
      <c r="AR41" s="29" t="s">
        <v>186</v>
      </c>
      <c r="AS41" s="35">
        <v>60954</v>
      </c>
      <c r="AT41" s="29"/>
      <c r="AU41" s="29" t="s">
        <v>186</v>
      </c>
      <c r="AV41" s="35">
        <v>690455235</v>
      </c>
    </row>
    <row r="42" spans="1:48" x14ac:dyDescent="0.25">
      <c r="Z42" s="29" t="s">
        <v>189</v>
      </c>
      <c r="AC42" s="30" t="s">
        <v>190</v>
      </c>
      <c r="AD42" s="31">
        <v>11.87</v>
      </c>
      <c r="AF42" s="29" t="s">
        <v>127</v>
      </c>
      <c r="AG42" s="29" t="s">
        <v>191</v>
      </c>
      <c r="AH42" s="32">
        <v>60.69</v>
      </c>
      <c r="AI42" s="33">
        <v>41</v>
      </c>
      <c r="AK42" s="34" t="s">
        <v>127</v>
      </c>
      <c r="AL42" s="29" t="s">
        <v>191</v>
      </c>
      <c r="AM42" s="29">
        <v>631</v>
      </c>
      <c r="AN42" s="34" t="s">
        <v>127</v>
      </c>
      <c r="AO42" s="29" t="s">
        <v>191</v>
      </c>
      <c r="AP42" s="29">
        <v>10446988</v>
      </c>
      <c r="AR42" s="29" t="s">
        <v>189</v>
      </c>
      <c r="AS42" s="35">
        <v>57403</v>
      </c>
      <c r="AT42" s="29"/>
      <c r="AU42" s="29" t="s">
        <v>189</v>
      </c>
      <c r="AV42" s="35">
        <v>646812354</v>
      </c>
    </row>
    <row r="43" spans="1:48" x14ac:dyDescent="0.25">
      <c r="G43" s="52" t="s">
        <v>87</v>
      </c>
      <c r="H43" s="52" t="s">
        <v>54</v>
      </c>
      <c r="I43" s="52" t="s">
        <v>54</v>
      </c>
      <c r="J43" s="52" t="s">
        <v>55</v>
      </c>
      <c r="K43" s="52" t="s">
        <v>55</v>
      </c>
      <c r="L43" s="52" t="s">
        <v>88</v>
      </c>
      <c r="M43" s="52" t="s">
        <v>89</v>
      </c>
      <c r="N43" s="52" t="s">
        <v>54</v>
      </c>
      <c r="O43" s="53"/>
      <c r="P43" s="52" t="s">
        <v>55</v>
      </c>
      <c r="Q43" s="52"/>
      <c r="R43" s="52" t="s">
        <v>88</v>
      </c>
      <c r="S43" s="52" t="s">
        <v>90</v>
      </c>
      <c r="Z43" s="29" t="s">
        <v>192</v>
      </c>
      <c r="AC43" s="30" t="s">
        <v>193</v>
      </c>
      <c r="AD43" s="31">
        <v>12.6</v>
      </c>
      <c r="AF43" s="29" t="s">
        <v>127</v>
      </c>
      <c r="AG43" s="29" t="s">
        <v>194</v>
      </c>
      <c r="AH43" s="32">
        <v>59.96</v>
      </c>
      <c r="AI43" s="33">
        <v>42</v>
      </c>
      <c r="AK43" s="34" t="s">
        <v>127</v>
      </c>
      <c r="AL43" s="29" t="s">
        <v>194</v>
      </c>
      <c r="AM43" s="29">
        <v>490</v>
      </c>
      <c r="AN43" s="34" t="s">
        <v>127</v>
      </c>
      <c r="AO43" s="29" t="s">
        <v>194</v>
      </c>
      <c r="AP43" s="29">
        <v>7971529</v>
      </c>
      <c r="AR43" s="29" t="s">
        <v>192</v>
      </c>
      <c r="AS43" s="35">
        <v>16204</v>
      </c>
      <c r="AT43" s="29"/>
      <c r="AU43" s="29" t="s">
        <v>192</v>
      </c>
      <c r="AV43" s="35">
        <v>392845569</v>
      </c>
    </row>
    <row r="44" spans="1:48" s="40" customFormat="1" ht="12.75" hidden="1" x14ac:dyDescent="0.2">
      <c r="A44" s="54"/>
      <c r="B44" s="54"/>
      <c r="C44" s="54"/>
      <c r="D44" s="54"/>
      <c r="E44" s="54"/>
      <c r="F44" s="54"/>
      <c r="G44" s="55">
        <f>SUM(G48:G77)</f>
        <v>0</v>
      </c>
      <c r="H44" s="56"/>
      <c r="I44" s="56">
        <f>SUM(I12:I41)</f>
        <v>0</v>
      </c>
      <c r="J44" s="57"/>
      <c r="K44" s="56">
        <f>SUM(K12:K41)</f>
        <v>0</v>
      </c>
      <c r="L44" s="55" t="e">
        <f>SUM(I12:I41)/SUM(K12:K41)*1000000</f>
        <v>#DIV/0!</v>
      </c>
      <c r="M44" s="58"/>
      <c r="N44" s="56"/>
      <c r="O44" s="56"/>
      <c r="P44" s="56"/>
      <c r="Q44" s="56"/>
      <c r="R44" s="55"/>
      <c r="S44" s="56"/>
      <c r="T44" s="54">
        <f>COUNT(G48:G77)</f>
        <v>0</v>
      </c>
      <c r="U44" s="54"/>
      <c r="V44" s="54"/>
      <c r="W44" s="54"/>
      <c r="Z44" s="29" t="s">
        <v>195</v>
      </c>
      <c r="AC44" s="59" t="s">
        <v>196</v>
      </c>
      <c r="AD44" s="60">
        <v>22.17</v>
      </c>
      <c r="AF44" s="29" t="s">
        <v>127</v>
      </c>
      <c r="AG44" s="29" t="s">
        <v>197</v>
      </c>
      <c r="AH44" s="32">
        <v>89.29</v>
      </c>
      <c r="AI44" s="33">
        <v>43</v>
      </c>
      <c r="AK44" s="34" t="s">
        <v>127</v>
      </c>
      <c r="AL44" s="29" t="s">
        <v>197</v>
      </c>
      <c r="AM44" s="29">
        <v>564</v>
      </c>
      <c r="AN44" s="34" t="s">
        <v>127</v>
      </c>
      <c r="AO44" s="29" t="s">
        <v>197</v>
      </c>
      <c r="AP44" s="29">
        <v>6254616</v>
      </c>
      <c r="AR44" s="29" t="s">
        <v>195</v>
      </c>
      <c r="AS44" s="35">
        <v>44826</v>
      </c>
      <c r="AT44" s="29"/>
      <c r="AU44" s="29" t="s">
        <v>195</v>
      </c>
      <c r="AV44" s="35">
        <v>848180919</v>
      </c>
    </row>
    <row r="45" spans="1:48" x14ac:dyDescent="0.25">
      <c r="A45" s="61"/>
      <c r="B45" s="26"/>
      <c r="C45" s="26"/>
      <c r="D45" s="61"/>
      <c r="E45" s="61"/>
      <c r="F45" s="61"/>
      <c r="G45" s="62" t="str">
        <f>IFERROR(T45,"")</f>
        <v/>
      </c>
      <c r="H45" s="63"/>
      <c r="I45" s="64">
        <f>SUM(I12:I41)</f>
        <v>0</v>
      </c>
      <c r="J45" s="57"/>
      <c r="K45" s="65"/>
      <c r="L45" s="63"/>
      <c r="M45" s="62" t="str">
        <f>IFERROR(L44,"")</f>
        <v/>
      </c>
      <c r="N45" s="63"/>
      <c r="O45" s="66"/>
      <c r="P45" s="66"/>
      <c r="Q45" s="63"/>
      <c r="R45" s="55" t="e">
        <f>(SUM(O48:O77)/SUM(Q48:Q77)*1000000)</f>
        <v>#DIV/0!</v>
      </c>
      <c r="S45" s="55" t="str">
        <f>IFERROR(R45,"")</f>
        <v/>
      </c>
      <c r="T45" s="40" t="e">
        <f>G44/T44</f>
        <v>#DIV/0!</v>
      </c>
      <c r="Z45" s="29" t="s">
        <v>198</v>
      </c>
      <c r="AC45" s="30" t="s">
        <v>199</v>
      </c>
      <c r="AD45" s="31">
        <v>10.55</v>
      </c>
      <c r="AF45" s="29" t="s">
        <v>127</v>
      </c>
      <c r="AG45" s="29" t="s">
        <v>200</v>
      </c>
      <c r="AH45" s="32">
        <v>50.58</v>
      </c>
      <c r="AI45" s="33">
        <v>44</v>
      </c>
      <c r="AK45" s="34" t="s">
        <v>127</v>
      </c>
      <c r="AL45" s="29" t="s">
        <v>200</v>
      </c>
      <c r="AM45" s="29">
        <v>927</v>
      </c>
      <c r="AN45" s="34" t="s">
        <v>127</v>
      </c>
      <c r="AO45" s="29" t="s">
        <v>200</v>
      </c>
      <c r="AP45" s="29">
        <v>18355823</v>
      </c>
      <c r="AR45" s="29" t="s">
        <v>198</v>
      </c>
      <c r="AS45" s="35">
        <v>69009</v>
      </c>
      <c r="AT45" s="29"/>
      <c r="AU45" s="29" t="s">
        <v>198</v>
      </c>
      <c r="AV45" s="35">
        <v>759006081</v>
      </c>
    </row>
    <row r="46" spans="1:48" x14ac:dyDescent="0.25">
      <c r="Z46" s="29" t="s">
        <v>201</v>
      </c>
      <c r="AC46" s="30" t="s">
        <v>202</v>
      </c>
      <c r="AD46" s="31">
        <v>16.46</v>
      </c>
      <c r="AF46" s="29" t="s">
        <v>127</v>
      </c>
      <c r="AG46" s="29" t="s">
        <v>203</v>
      </c>
      <c r="AH46" s="32">
        <v>55.1</v>
      </c>
      <c r="AI46" s="33">
        <v>45</v>
      </c>
      <c r="AK46" s="34" t="s">
        <v>127</v>
      </c>
      <c r="AL46" s="29" t="s">
        <v>203</v>
      </c>
      <c r="AM46" s="29">
        <v>453</v>
      </c>
      <c r="AN46" s="34" t="s">
        <v>127</v>
      </c>
      <c r="AO46" s="29" t="s">
        <v>203</v>
      </c>
      <c r="AP46" s="29">
        <v>8211618</v>
      </c>
      <c r="AR46" s="29" t="s">
        <v>201</v>
      </c>
      <c r="AS46" s="35">
        <v>26732</v>
      </c>
      <c r="AT46" s="29"/>
      <c r="AU46" s="29" t="s">
        <v>201</v>
      </c>
      <c r="AV46" s="35">
        <v>425087708</v>
      </c>
    </row>
    <row r="47" spans="1:48" hidden="1" x14ac:dyDescent="0.25">
      <c r="A47" s="41" t="s">
        <v>3</v>
      </c>
      <c r="B47" s="41" t="s">
        <v>52</v>
      </c>
      <c r="C47" s="41" t="s">
        <v>85</v>
      </c>
      <c r="D47" s="41" t="s">
        <v>86</v>
      </c>
      <c r="E47" s="41"/>
      <c r="F47" s="41" t="s">
        <v>87</v>
      </c>
      <c r="G47" s="41" t="s">
        <v>87</v>
      </c>
      <c r="H47" s="41" t="s">
        <v>54</v>
      </c>
      <c r="I47" s="41"/>
      <c r="J47" s="41" t="s">
        <v>55</v>
      </c>
      <c r="K47" s="41"/>
      <c r="L47" s="41"/>
      <c r="M47" s="41" t="s">
        <v>89</v>
      </c>
      <c r="N47" s="41" t="s">
        <v>54</v>
      </c>
      <c r="O47" s="41"/>
      <c r="P47" s="41" t="s">
        <v>55</v>
      </c>
      <c r="Q47" s="41"/>
      <c r="R47" s="41"/>
      <c r="S47" s="41" t="s">
        <v>90</v>
      </c>
      <c r="Z47" s="29" t="s">
        <v>204</v>
      </c>
      <c r="AC47" s="30" t="s">
        <v>205</v>
      </c>
      <c r="AD47" s="31">
        <v>13.34</v>
      </c>
      <c r="AF47" s="29" t="s">
        <v>127</v>
      </c>
      <c r="AG47" s="29" t="s">
        <v>206</v>
      </c>
      <c r="AH47" s="32">
        <v>11.03</v>
      </c>
      <c r="AI47" s="33">
        <v>46</v>
      </c>
      <c r="AK47" s="34" t="s">
        <v>127</v>
      </c>
      <c r="AL47" s="29" t="s">
        <v>206</v>
      </c>
      <c r="AM47" s="29">
        <v>268</v>
      </c>
      <c r="AN47" s="34" t="s">
        <v>127</v>
      </c>
      <c r="AO47" s="29" t="s">
        <v>206</v>
      </c>
      <c r="AP47" s="29">
        <v>24754882</v>
      </c>
      <c r="AR47" s="29" t="s">
        <v>204</v>
      </c>
      <c r="AS47" s="35">
        <v>47736</v>
      </c>
      <c r="AT47" s="29"/>
      <c r="AU47" s="29" t="s">
        <v>204</v>
      </c>
      <c r="AV47" s="35">
        <v>517659600</v>
      </c>
    </row>
    <row r="48" spans="1:48" hidden="1" x14ac:dyDescent="0.25">
      <c r="A48" s="67">
        <v>1</v>
      </c>
      <c r="B48" s="68" t="str">
        <f>IF(B12="","",TRANSPOSE(B12))</f>
        <v/>
      </c>
      <c r="C48" s="68"/>
      <c r="D48" s="68"/>
      <c r="E48" s="68"/>
      <c r="F48" s="43" t="e">
        <f>VLOOKUP(B48,$Z$2:$AD$80,5,0)</f>
        <v>#N/A</v>
      </c>
      <c r="G48" s="48" t="str">
        <f>IFERROR(F48,"")</f>
        <v/>
      </c>
      <c r="H48" s="68"/>
      <c r="I48" s="68"/>
      <c r="J48" s="69"/>
      <c r="K48" s="69"/>
      <c r="L48" s="68"/>
      <c r="M48" s="68"/>
      <c r="N48" s="47" t="e">
        <f t="shared" ref="N48:N77" si="21">VLOOKUP(B48,$AR$2:$AS$80,2,0)</f>
        <v>#N/A</v>
      </c>
      <c r="O48" s="48" t="str">
        <f t="shared" ref="O48:Q77" si="22">IFERROR(N48,"")</f>
        <v/>
      </c>
      <c r="P48" s="47" t="e">
        <f t="shared" ref="P48:P77" si="23">VLOOKUP(B48,$AU$2:$AV$80,2,0)</f>
        <v>#N/A</v>
      </c>
      <c r="Q48" s="47" t="str">
        <f t="shared" si="22"/>
        <v/>
      </c>
      <c r="R48" s="68"/>
      <c r="S48" s="68"/>
      <c r="Z48" s="29" t="s">
        <v>207</v>
      </c>
      <c r="AC48" s="30" t="s">
        <v>208</v>
      </c>
      <c r="AD48" s="31">
        <v>8.9</v>
      </c>
      <c r="AF48" s="29" t="s">
        <v>127</v>
      </c>
      <c r="AG48" s="29" t="s">
        <v>209</v>
      </c>
      <c r="AH48" s="32">
        <v>36.08</v>
      </c>
      <c r="AI48" s="33">
        <v>47</v>
      </c>
      <c r="AK48" s="34" t="s">
        <v>127</v>
      </c>
      <c r="AL48" s="29" t="s">
        <v>209</v>
      </c>
      <c r="AM48" s="29">
        <v>255</v>
      </c>
      <c r="AN48" s="34" t="s">
        <v>127</v>
      </c>
      <c r="AO48" s="29" t="s">
        <v>209</v>
      </c>
      <c r="AP48" s="29">
        <v>6929431</v>
      </c>
      <c r="AR48" s="29" t="s">
        <v>207</v>
      </c>
      <c r="AS48" s="35">
        <v>111018</v>
      </c>
      <c r="AT48" s="29"/>
      <c r="AU48" s="29" t="s">
        <v>207</v>
      </c>
      <c r="AV48" s="35">
        <v>809430802</v>
      </c>
    </row>
    <row r="49" spans="1:48" hidden="1" x14ac:dyDescent="0.25">
      <c r="A49" s="67">
        <v>2</v>
      </c>
      <c r="B49" s="68" t="str">
        <f>IF(B13=B12,"",B13)</f>
        <v/>
      </c>
      <c r="C49" s="68"/>
      <c r="D49" s="68"/>
      <c r="E49" s="68"/>
      <c r="F49" s="43" t="e">
        <f t="shared" ref="F49:F77" si="24">VLOOKUP(B49,$Z$2:$AD$80,5,0)</f>
        <v>#N/A</v>
      </c>
      <c r="G49" s="48" t="str">
        <f t="shared" ref="G49:G77" si="25">IFERROR(F49,"")</f>
        <v/>
      </c>
      <c r="H49" s="68"/>
      <c r="I49" s="68"/>
      <c r="J49" s="68"/>
      <c r="K49" s="68"/>
      <c r="L49" s="68"/>
      <c r="M49" s="68"/>
      <c r="N49" s="47" t="e">
        <f t="shared" si="21"/>
        <v>#N/A</v>
      </c>
      <c r="O49" s="48" t="str">
        <f t="shared" si="22"/>
        <v/>
      </c>
      <c r="P49" s="47" t="e">
        <f t="shared" si="23"/>
        <v>#N/A</v>
      </c>
      <c r="Q49" s="47" t="str">
        <f t="shared" si="22"/>
        <v/>
      </c>
      <c r="R49" s="68"/>
      <c r="S49" s="68"/>
      <c r="Z49" s="29" t="s">
        <v>210</v>
      </c>
      <c r="AC49" s="30" t="s">
        <v>211</v>
      </c>
      <c r="AD49" s="31">
        <v>17.510000000000002</v>
      </c>
      <c r="AF49" s="29" t="s">
        <v>127</v>
      </c>
      <c r="AG49" s="29" t="s">
        <v>212</v>
      </c>
      <c r="AH49" s="32">
        <v>122.88</v>
      </c>
      <c r="AI49" s="33">
        <v>48</v>
      </c>
      <c r="AK49" s="34" t="s">
        <v>127</v>
      </c>
      <c r="AL49" s="29" t="s">
        <v>212</v>
      </c>
      <c r="AM49" s="29">
        <v>571</v>
      </c>
      <c r="AN49" s="34" t="s">
        <v>127</v>
      </c>
      <c r="AO49" s="29" t="s">
        <v>212</v>
      </c>
      <c r="AP49" s="29">
        <v>4573660</v>
      </c>
      <c r="AR49" s="29" t="s">
        <v>210</v>
      </c>
      <c r="AS49" s="35">
        <v>16367</v>
      </c>
      <c r="AT49" s="29"/>
      <c r="AU49" s="29" t="s">
        <v>210</v>
      </c>
      <c r="AV49" s="35">
        <v>292296548</v>
      </c>
    </row>
    <row r="50" spans="1:48" hidden="1" x14ac:dyDescent="0.25">
      <c r="A50" s="67">
        <v>3</v>
      </c>
      <c r="B50" s="68" t="str">
        <f>IF(OR(B14=B12,B14=B13),"",B14)</f>
        <v/>
      </c>
      <c r="C50" s="68"/>
      <c r="D50" s="70"/>
      <c r="E50" s="68"/>
      <c r="F50" s="43" t="e">
        <f t="shared" si="24"/>
        <v>#N/A</v>
      </c>
      <c r="G50" s="48" t="str">
        <f t="shared" si="25"/>
        <v/>
      </c>
      <c r="H50" s="68"/>
      <c r="I50" s="68"/>
      <c r="J50" s="68"/>
      <c r="K50" s="68"/>
      <c r="L50" s="68"/>
      <c r="M50" s="68"/>
      <c r="N50" s="47" t="e">
        <f t="shared" si="21"/>
        <v>#N/A</v>
      </c>
      <c r="O50" s="48" t="str">
        <f t="shared" si="22"/>
        <v/>
      </c>
      <c r="P50" s="47" t="e">
        <f t="shared" si="23"/>
        <v>#N/A</v>
      </c>
      <c r="Q50" s="47" t="str">
        <f t="shared" si="22"/>
        <v/>
      </c>
      <c r="R50" s="68"/>
      <c r="S50" s="68"/>
      <c r="Z50" s="29" t="s">
        <v>213</v>
      </c>
      <c r="AC50" s="30" t="s">
        <v>214</v>
      </c>
      <c r="AD50" s="31">
        <v>13.41</v>
      </c>
      <c r="AF50" s="29" t="s">
        <v>127</v>
      </c>
      <c r="AG50" s="29" t="s">
        <v>215</v>
      </c>
      <c r="AH50" s="32">
        <v>78.88</v>
      </c>
      <c r="AI50" s="33">
        <v>49</v>
      </c>
      <c r="AK50" s="34" t="s">
        <v>127</v>
      </c>
      <c r="AL50" s="29" t="s">
        <v>215</v>
      </c>
      <c r="AM50" s="29">
        <v>959</v>
      </c>
      <c r="AN50" s="34" t="s">
        <v>127</v>
      </c>
      <c r="AO50" s="29" t="s">
        <v>215</v>
      </c>
      <c r="AP50" s="29">
        <v>12107415</v>
      </c>
      <c r="AR50" s="29" t="s">
        <v>213</v>
      </c>
      <c r="AS50" s="35">
        <v>62971</v>
      </c>
      <c r="AT50" s="29"/>
      <c r="AU50" s="29" t="s">
        <v>213</v>
      </c>
      <c r="AV50" s="35">
        <v>1265211046</v>
      </c>
    </row>
    <row r="51" spans="1:48" hidden="1" x14ac:dyDescent="0.25">
      <c r="A51" s="67">
        <v>4</v>
      </c>
      <c r="B51" s="68" t="str">
        <f>IF(OR(B15=B12,B15=B13,B15=B14),"",B15)</f>
        <v/>
      </c>
      <c r="C51" s="68"/>
      <c r="D51" s="70"/>
      <c r="E51" s="68"/>
      <c r="F51" s="43" t="e">
        <f t="shared" si="24"/>
        <v>#N/A</v>
      </c>
      <c r="G51" s="48" t="str">
        <f t="shared" si="25"/>
        <v/>
      </c>
      <c r="H51" s="68"/>
      <c r="I51" s="68"/>
      <c r="J51" s="68"/>
      <c r="K51" s="68"/>
      <c r="L51" s="68"/>
      <c r="M51" s="68"/>
      <c r="N51" s="47" t="e">
        <f t="shared" si="21"/>
        <v>#N/A</v>
      </c>
      <c r="O51" s="48" t="str">
        <f t="shared" si="22"/>
        <v/>
      </c>
      <c r="P51" s="47" t="e">
        <f t="shared" si="23"/>
        <v>#N/A</v>
      </c>
      <c r="Q51" s="47" t="str">
        <f t="shared" si="22"/>
        <v/>
      </c>
      <c r="R51" s="68"/>
      <c r="S51" s="68"/>
      <c r="Z51" s="29" t="s">
        <v>216</v>
      </c>
      <c r="AC51" s="30" t="s">
        <v>217</v>
      </c>
      <c r="AD51" s="31">
        <v>14.57</v>
      </c>
      <c r="AF51" s="29" t="s">
        <v>127</v>
      </c>
      <c r="AG51" s="29" t="s">
        <v>218</v>
      </c>
      <c r="AH51" s="32">
        <v>103.84</v>
      </c>
      <c r="AI51" s="33">
        <v>50</v>
      </c>
      <c r="AK51" s="34" t="s">
        <v>127</v>
      </c>
      <c r="AL51" s="29" t="s">
        <v>218</v>
      </c>
      <c r="AM51" s="29">
        <v>287</v>
      </c>
      <c r="AN51" s="34" t="s">
        <v>127</v>
      </c>
      <c r="AO51" s="29" t="s">
        <v>218</v>
      </c>
      <c r="AP51" s="29">
        <v>2720453</v>
      </c>
      <c r="AR51" s="29" t="s">
        <v>216</v>
      </c>
      <c r="AS51" s="35">
        <v>32632</v>
      </c>
      <c r="AT51" s="29"/>
      <c r="AU51" s="29" t="s">
        <v>216</v>
      </c>
      <c r="AV51" s="35">
        <v>449185944</v>
      </c>
    </row>
    <row r="52" spans="1:48" hidden="1" x14ac:dyDescent="0.25">
      <c r="A52" s="67">
        <v>5</v>
      </c>
      <c r="B52" s="68" t="str">
        <f>IF(OR(B16=B12,B16=B13,B16=B14,B16=B15),"",B16)</f>
        <v/>
      </c>
      <c r="C52" s="68"/>
      <c r="D52" s="70"/>
      <c r="E52" s="68"/>
      <c r="F52" s="43" t="e">
        <f t="shared" si="24"/>
        <v>#N/A</v>
      </c>
      <c r="G52" s="48" t="str">
        <f t="shared" si="25"/>
        <v/>
      </c>
      <c r="H52" s="68"/>
      <c r="I52" s="68"/>
      <c r="J52" s="68"/>
      <c r="K52" s="68"/>
      <c r="L52" s="68"/>
      <c r="M52" s="68"/>
      <c r="N52" s="47" t="e">
        <f t="shared" si="21"/>
        <v>#N/A</v>
      </c>
      <c r="O52" s="48" t="str">
        <f t="shared" si="22"/>
        <v/>
      </c>
      <c r="P52" s="47" t="e">
        <f t="shared" si="23"/>
        <v>#N/A</v>
      </c>
      <c r="Q52" s="47" t="str">
        <f t="shared" si="22"/>
        <v/>
      </c>
      <c r="R52" s="68"/>
      <c r="S52" s="68"/>
      <c r="Z52" s="29" t="s">
        <v>219</v>
      </c>
      <c r="AC52" s="30" t="s">
        <v>220</v>
      </c>
      <c r="AD52" s="31">
        <v>16.95</v>
      </c>
      <c r="AF52" s="29" t="s">
        <v>127</v>
      </c>
      <c r="AG52" s="29" t="s">
        <v>221</v>
      </c>
      <c r="AH52" s="32">
        <v>69.87</v>
      </c>
      <c r="AI52" s="33">
        <v>51</v>
      </c>
      <c r="AK52" s="34" t="s">
        <v>127</v>
      </c>
      <c r="AL52" s="29" t="s">
        <v>221</v>
      </c>
      <c r="AM52" s="29">
        <v>541</v>
      </c>
      <c r="AN52" s="34" t="s">
        <v>127</v>
      </c>
      <c r="AO52" s="29" t="s">
        <v>221</v>
      </c>
      <c r="AP52" s="29">
        <v>7714584</v>
      </c>
      <c r="AR52" s="29" t="s">
        <v>219</v>
      </c>
      <c r="AS52" s="35">
        <v>22636</v>
      </c>
      <c r="AT52" s="29"/>
      <c r="AU52" s="29" t="s">
        <v>219</v>
      </c>
      <c r="AV52" s="35">
        <v>584899600</v>
      </c>
    </row>
    <row r="53" spans="1:48" hidden="1" x14ac:dyDescent="0.25">
      <c r="A53" s="67">
        <v>6</v>
      </c>
      <c r="B53" s="68" t="str">
        <f>IF(OR(B17=B12,B17=B13,B17=B14,B17=B15,B17=B16),"",B17)</f>
        <v/>
      </c>
      <c r="C53" s="68"/>
      <c r="D53" s="70"/>
      <c r="E53" s="68"/>
      <c r="F53" s="43" t="e">
        <f t="shared" si="24"/>
        <v>#N/A</v>
      </c>
      <c r="G53" s="48" t="str">
        <f t="shared" si="25"/>
        <v/>
      </c>
      <c r="H53" s="68"/>
      <c r="I53" s="68"/>
      <c r="J53" s="68"/>
      <c r="K53" s="68"/>
      <c r="L53" s="68"/>
      <c r="M53" s="68"/>
      <c r="N53" s="47" t="e">
        <f t="shared" si="21"/>
        <v>#N/A</v>
      </c>
      <c r="O53" s="48" t="str">
        <f t="shared" si="22"/>
        <v/>
      </c>
      <c r="P53" s="47" t="e">
        <f t="shared" si="23"/>
        <v>#N/A</v>
      </c>
      <c r="Q53" s="47" t="str">
        <f t="shared" si="22"/>
        <v/>
      </c>
      <c r="R53" s="68"/>
      <c r="S53" s="68"/>
      <c r="Z53" s="29" t="s">
        <v>222</v>
      </c>
      <c r="AC53" s="30" t="s">
        <v>223</v>
      </c>
      <c r="AD53" s="31">
        <v>20.079999999999998</v>
      </c>
      <c r="AF53" s="29" t="s">
        <v>127</v>
      </c>
      <c r="AG53" s="29" t="s">
        <v>224</v>
      </c>
      <c r="AH53" s="32">
        <v>150.30000000000001</v>
      </c>
      <c r="AI53" s="33">
        <v>52</v>
      </c>
      <c r="AK53" s="34" t="s">
        <v>127</v>
      </c>
      <c r="AL53" s="29" t="s">
        <v>224</v>
      </c>
      <c r="AM53" s="29">
        <v>901</v>
      </c>
      <c r="AN53" s="34" t="s">
        <v>127</v>
      </c>
      <c r="AO53" s="29" t="s">
        <v>224</v>
      </c>
      <c r="AP53" s="29">
        <v>6008025</v>
      </c>
      <c r="AR53" s="29" t="s">
        <v>222</v>
      </c>
      <c r="AS53" s="35">
        <v>74401</v>
      </c>
      <c r="AT53" s="29"/>
      <c r="AU53" s="29" t="s">
        <v>222</v>
      </c>
      <c r="AV53" s="35">
        <v>825553369</v>
      </c>
    </row>
    <row r="54" spans="1:48" hidden="1" x14ac:dyDescent="0.25">
      <c r="A54" s="67">
        <v>7</v>
      </c>
      <c r="B54" s="68" t="str">
        <f>IF(OR(B18=B12,B18=B13,B18=B14,B18=B15,B18=B16,B18=B17),"",B18)</f>
        <v/>
      </c>
      <c r="C54" s="68"/>
      <c r="D54" s="70"/>
      <c r="E54" s="68"/>
      <c r="F54" s="43" t="e">
        <f t="shared" si="24"/>
        <v>#N/A</v>
      </c>
      <c r="G54" s="48" t="str">
        <f t="shared" si="25"/>
        <v/>
      </c>
      <c r="H54" s="68"/>
      <c r="I54" s="68"/>
      <c r="J54" s="68"/>
      <c r="K54" s="68"/>
      <c r="L54" s="68"/>
      <c r="M54" s="68"/>
      <c r="N54" s="47" t="e">
        <f t="shared" si="21"/>
        <v>#N/A</v>
      </c>
      <c r="O54" s="48" t="str">
        <f t="shared" si="22"/>
        <v/>
      </c>
      <c r="P54" s="47" t="e">
        <f t="shared" si="23"/>
        <v>#N/A</v>
      </c>
      <c r="Q54" s="47" t="str">
        <f t="shared" si="22"/>
        <v/>
      </c>
      <c r="R54" s="68"/>
      <c r="S54" s="68"/>
      <c r="Z54" s="29" t="s">
        <v>225</v>
      </c>
      <c r="AC54" s="30" t="s">
        <v>226</v>
      </c>
      <c r="AD54" s="31">
        <v>23.57</v>
      </c>
      <c r="AF54" s="29" t="s">
        <v>127</v>
      </c>
      <c r="AG54" s="29" t="s">
        <v>227</v>
      </c>
      <c r="AH54" s="32">
        <v>63.74</v>
      </c>
      <c r="AI54" s="33">
        <v>53</v>
      </c>
      <c r="AK54" s="34" t="s">
        <v>127</v>
      </c>
      <c r="AL54" s="29" t="s">
        <v>227</v>
      </c>
      <c r="AM54" s="29">
        <v>425</v>
      </c>
      <c r="AN54" s="34" t="s">
        <v>127</v>
      </c>
      <c r="AO54" s="29" t="s">
        <v>227</v>
      </c>
      <c r="AP54" s="29">
        <v>6675758</v>
      </c>
      <c r="AR54" s="29" t="s">
        <v>225</v>
      </c>
      <c r="AS54" s="35">
        <v>22074</v>
      </c>
      <c r="AT54" s="29"/>
      <c r="AU54" s="29" t="s">
        <v>225</v>
      </c>
      <c r="AV54" s="35">
        <v>476299067</v>
      </c>
    </row>
    <row r="55" spans="1:48" hidden="1" x14ac:dyDescent="0.25">
      <c r="A55" s="67">
        <v>8</v>
      </c>
      <c r="B55" s="68" t="str">
        <f>IF(OR(B19=B12,B19=B13,B19=B14,B19=B15,B19=B16,B19=B17,B19=B18),"",B19)</f>
        <v/>
      </c>
      <c r="C55" s="68"/>
      <c r="D55" s="70"/>
      <c r="E55" s="68"/>
      <c r="F55" s="43" t="e">
        <f t="shared" si="24"/>
        <v>#N/A</v>
      </c>
      <c r="G55" s="48" t="str">
        <f t="shared" si="25"/>
        <v/>
      </c>
      <c r="H55" s="68"/>
      <c r="I55" s="68"/>
      <c r="J55" s="68"/>
      <c r="K55" s="68"/>
      <c r="L55" s="68"/>
      <c r="M55" s="68"/>
      <c r="N55" s="47" t="e">
        <f t="shared" si="21"/>
        <v>#N/A</v>
      </c>
      <c r="O55" s="48" t="str">
        <f t="shared" si="22"/>
        <v/>
      </c>
      <c r="P55" s="47" t="e">
        <f t="shared" si="23"/>
        <v>#N/A</v>
      </c>
      <c r="Q55" s="47" t="str">
        <f t="shared" si="22"/>
        <v/>
      </c>
      <c r="R55" s="68"/>
      <c r="S55" s="68"/>
      <c r="Z55" s="29" t="s">
        <v>228</v>
      </c>
      <c r="AC55" s="30" t="s">
        <v>229</v>
      </c>
      <c r="AD55" s="31">
        <v>26.82</v>
      </c>
      <c r="AF55" s="29" t="s">
        <v>127</v>
      </c>
      <c r="AG55" s="29" t="s">
        <v>230</v>
      </c>
      <c r="AH55" s="32">
        <v>40.98</v>
      </c>
      <c r="AI55" s="33">
        <v>54</v>
      </c>
      <c r="AK55" s="34" t="s">
        <v>127</v>
      </c>
      <c r="AL55" s="29" t="s">
        <v>230</v>
      </c>
      <c r="AM55" s="29">
        <v>150</v>
      </c>
      <c r="AN55" s="34" t="s">
        <v>127</v>
      </c>
      <c r="AO55" s="29" t="s">
        <v>230</v>
      </c>
      <c r="AP55" s="29">
        <v>3647908</v>
      </c>
      <c r="AR55" s="29" t="s">
        <v>228</v>
      </c>
      <c r="AS55" s="35">
        <v>40205</v>
      </c>
      <c r="AT55" s="29"/>
      <c r="AU55" s="29" t="s">
        <v>228</v>
      </c>
      <c r="AV55" s="35">
        <v>730132195</v>
      </c>
    </row>
    <row r="56" spans="1:48" hidden="1" x14ac:dyDescent="0.25">
      <c r="A56" s="67">
        <v>9</v>
      </c>
      <c r="B56" s="68" t="str">
        <f>IF(OR(B20=B12,B20=B13,B20=B14,B20=B15,B20=B16,B20=B17,B20=B18,B20=B19),"",B20)</f>
        <v/>
      </c>
      <c r="C56" s="68"/>
      <c r="D56" s="70"/>
      <c r="E56" s="68"/>
      <c r="F56" s="43" t="e">
        <f t="shared" si="24"/>
        <v>#N/A</v>
      </c>
      <c r="G56" s="48" t="str">
        <f t="shared" si="25"/>
        <v/>
      </c>
      <c r="H56" s="68"/>
      <c r="I56" s="68"/>
      <c r="J56" s="68"/>
      <c r="K56" s="68"/>
      <c r="L56" s="68"/>
      <c r="M56" s="68"/>
      <c r="N56" s="47" t="e">
        <f t="shared" si="21"/>
        <v>#N/A</v>
      </c>
      <c r="O56" s="48" t="str">
        <f t="shared" si="22"/>
        <v/>
      </c>
      <c r="P56" s="47" t="e">
        <f t="shared" si="23"/>
        <v>#N/A</v>
      </c>
      <c r="Q56" s="47" t="str">
        <f t="shared" si="22"/>
        <v/>
      </c>
      <c r="R56" s="68"/>
      <c r="S56" s="68"/>
      <c r="Z56" s="29" t="s">
        <v>231</v>
      </c>
      <c r="AC56" s="30" t="s">
        <v>232</v>
      </c>
      <c r="AD56" s="31">
        <v>29.84</v>
      </c>
      <c r="AF56" s="29" t="s">
        <v>127</v>
      </c>
      <c r="AG56" s="29" t="s">
        <v>233</v>
      </c>
      <c r="AH56" s="32">
        <v>55.62</v>
      </c>
      <c r="AI56" s="33">
        <v>55</v>
      </c>
      <c r="AK56" s="34" t="s">
        <v>127</v>
      </c>
      <c r="AL56" s="29" t="s">
        <v>233</v>
      </c>
      <c r="AM56" s="29">
        <v>282</v>
      </c>
      <c r="AN56" s="34" t="s">
        <v>127</v>
      </c>
      <c r="AO56" s="29" t="s">
        <v>233</v>
      </c>
      <c r="AP56" s="29">
        <v>4944123</v>
      </c>
      <c r="AR56" s="29" t="s">
        <v>231</v>
      </c>
      <c r="AS56" s="35">
        <v>84752</v>
      </c>
      <c r="AT56" s="29"/>
      <c r="AU56" s="29" t="s">
        <v>231</v>
      </c>
      <c r="AV56" s="35">
        <v>1471073878</v>
      </c>
    </row>
    <row r="57" spans="1:48" hidden="1" x14ac:dyDescent="0.25">
      <c r="A57" s="67">
        <v>10</v>
      </c>
      <c r="B57" s="68" t="str">
        <f>IF(OR(B21=B12,B21=B13,B21=B14,B21=B15,B21=B16,B21=B17,B21=B18,B21=B19,B21=B20),"",B21)</f>
        <v/>
      </c>
      <c r="C57" s="68"/>
      <c r="D57" s="70"/>
      <c r="E57" s="68"/>
      <c r="F57" s="43" t="e">
        <f t="shared" si="24"/>
        <v>#N/A</v>
      </c>
      <c r="G57" s="48" t="str">
        <f t="shared" si="25"/>
        <v/>
      </c>
      <c r="H57" s="68"/>
      <c r="I57" s="68"/>
      <c r="J57" s="68"/>
      <c r="K57" s="68"/>
      <c r="L57" s="68"/>
      <c r="M57" s="68"/>
      <c r="N57" s="47" t="e">
        <f t="shared" si="21"/>
        <v>#N/A</v>
      </c>
      <c r="O57" s="48" t="str">
        <f t="shared" si="22"/>
        <v/>
      </c>
      <c r="P57" s="47" t="e">
        <f t="shared" si="23"/>
        <v>#N/A</v>
      </c>
      <c r="Q57" s="47" t="str">
        <f t="shared" si="22"/>
        <v/>
      </c>
      <c r="R57" s="68"/>
      <c r="S57" s="68"/>
      <c r="Z57" s="29" t="s">
        <v>234</v>
      </c>
      <c r="AC57" s="30" t="s">
        <v>235</v>
      </c>
      <c r="AD57" s="31">
        <v>13.1</v>
      </c>
      <c r="AF57" s="29" t="s">
        <v>236</v>
      </c>
      <c r="AG57" s="29" t="s">
        <v>237</v>
      </c>
      <c r="AH57" s="32">
        <v>31.08</v>
      </c>
      <c r="AI57" s="33">
        <v>56</v>
      </c>
      <c r="AK57" s="34" t="s">
        <v>236</v>
      </c>
      <c r="AL57" s="29" t="s">
        <v>237</v>
      </c>
      <c r="AM57" s="29">
        <v>432</v>
      </c>
      <c r="AN57" s="34" t="s">
        <v>236</v>
      </c>
      <c r="AO57" s="29" t="s">
        <v>237</v>
      </c>
      <c r="AP57" s="29">
        <v>13881701</v>
      </c>
      <c r="AR57" s="29" t="s">
        <v>234</v>
      </c>
      <c r="AS57" s="35">
        <v>53379</v>
      </c>
      <c r="AT57" s="29"/>
      <c r="AU57" s="29" t="s">
        <v>234</v>
      </c>
      <c r="AV57" s="35">
        <v>707866759</v>
      </c>
    </row>
    <row r="58" spans="1:48" hidden="1" x14ac:dyDescent="0.25">
      <c r="A58" s="67">
        <v>11</v>
      </c>
      <c r="B58" s="68" t="str">
        <f>IF(OR(B22=B12,B22=B13,B22=B14,B22=B15,B22=B16,B22=B17,B22=B18,B22=B19,B22=B20,B22=B21),"",B22)</f>
        <v/>
      </c>
      <c r="C58" s="68"/>
      <c r="D58" s="70"/>
      <c r="E58" s="68"/>
      <c r="F58" s="43" t="e">
        <f t="shared" si="24"/>
        <v>#N/A</v>
      </c>
      <c r="G58" s="48" t="str">
        <f t="shared" si="25"/>
        <v/>
      </c>
      <c r="H58" s="68"/>
      <c r="I58" s="68"/>
      <c r="J58" s="68"/>
      <c r="K58" s="68"/>
      <c r="L58" s="68"/>
      <c r="M58" s="68"/>
      <c r="N58" s="47" t="e">
        <f t="shared" si="21"/>
        <v>#N/A</v>
      </c>
      <c r="O58" s="48" t="str">
        <f t="shared" si="22"/>
        <v/>
      </c>
      <c r="P58" s="47" t="e">
        <f t="shared" si="23"/>
        <v>#N/A</v>
      </c>
      <c r="Q58" s="47" t="str">
        <f t="shared" si="22"/>
        <v/>
      </c>
      <c r="R58" s="68"/>
      <c r="S58" s="68"/>
      <c r="Z58" s="29" t="s">
        <v>238</v>
      </c>
      <c r="AC58" s="30" t="s">
        <v>239</v>
      </c>
      <c r="AD58" s="31">
        <v>17.399999999999999</v>
      </c>
      <c r="AF58" s="29" t="s">
        <v>236</v>
      </c>
      <c r="AG58" s="29" t="s">
        <v>240</v>
      </c>
      <c r="AH58" s="32">
        <v>124.55</v>
      </c>
      <c r="AI58" s="33">
        <v>57</v>
      </c>
      <c r="AK58" s="34" t="s">
        <v>236</v>
      </c>
      <c r="AL58" s="29" t="s">
        <v>240</v>
      </c>
      <c r="AM58" s="29">
        <v>780</v>
      </c>
      <c r="AN58" s="34" t="s">
        <v>236</v>
      </c>
      <c r="AO58" s="29" t="s">
        <v>240</v>
      </c>
      <c r="AP58" s="29">
        <v>6174008</v>
      </c>
      <c r="AR58" s="29" t="s">
        <v>238</v>
      </c>
      <c r="AS58" s="35">
        <v>20744</v>
      </c>
      <c r="AT58" s="29"/>
      <c r="AU58" s="29" t="s">
        <v>238</v>
      </c>
      <c r="AV58" s="35">
        <v>388930286</v>
      </c>
    </row>
    <row r="59" spans="1:48" hidden="1" x14ac:dyDescent="0.25">
      <c r="A59" s="67">
        <v>12</v>
      </c>
      <c r="B59" s="68" t="str">
        <f>IF(OR(B23=12,B23=B13,B23=B14,B23=B15,B23=B16,B23=B17,B23=B18,B23=B19,B23=B20,B23=B21,B23=B22),"",B23)</f>
        <v/>
      </c>
      <c r="C59" s="68"/>
      <c r="D59" s="70"/>
      <c r="E59" s="68"/>
      <c r="F59" s="43" t="e">
        <f t="shared" si="24"/>
        <v>#N/A</v>
      </c>
      <c r="G59" s="48" t="str">
        <f t="shared" si="25"/>
        <v/>
      </c>
      <c r="H59" s="68"/>
      <c r="I59" s="68"/>
      <c r="J59" s="68"/>
      <c r="K59" s="68"/>
      <c r="L59" s="68"/>
      <c r="M59" s="68"/>
      <c r="N59" s="47" t="e">
        <f t="shared" si="21"/>
        <v>#N/A</v>
      </c>
      <c r="O59" s="48" t="str">
        <f t="shared" si="22"/>
        <v/>
      </c>
      <c r="P59" s="47" t="e">
        <f t="shared" si="23"/>
        <v>#N/A</v>
      </c>
      <c r="Q59" s="47" t="str">
        <f t="shared" si="22"/>
        <v/>
      </c>
      <c r="R59" s="68"/>
      <c r="S59" s="68"/>
      <c r="Z59" s="29" t="s">
        <v>241</v>
      </c>
      <c r="AC59" s="30" t="s">
        <v>242</v>
      </c>
      <c r="AD59" s="31">
        <v>20.05</v>
      </c>
      <c r="AF59" s="29" t="s">
        <v>236</v>
      </c>
      <c r="AG59" s="29" t="s">
        <v>243</v>
      </c>
      <c r="AH59" s="32">
        <v>108.7</v>
      </c>
      <c r="AI59" s="33">
        <v>58</v>
      </c>
      <c r="AK59" s="34" t="s">
        <v>236</v>
      </c>
      <c r="AL59" s="29" t="s">
        <v>243</v>
      </c>
      <c r="AM59" s="29">
        <v>486</v>
      </c>
      <c r="AN59" s="34" t="s">
        <v>236</v>
      </c>
      <c r="AO59" s="29" t="s">
        <v>243</v>
      </c>
      <c r="AP59" s="29">
        <v>4484895</v>
      </c>
      <c r="AR59" s="29" t="s">
        <v>241</v>
      </c>
      <c r="AS59" s="35">
        <v>32997</v>
      </c>
      <c r="AT59" s="29"/>
      <c r="AU59" s="29" t="s">
        <v>241</v>
      </c>
      <c r="AV59" s="35">
        <v>549608258</v>
      </c>
    </row>
    <row r="60" spans="1:48" hidden="1" x14ac:dyDescent="0.25">
      <c r="A60" s="67">
        <v>13</v>
      </c>
      <c r="B60" s="68" t="str">
        <f>IF(OR(B24=B12,B24=12,B24=B14,B24=B15,B24=B16,B24=B17,B24=B18,B24=B19,B24=B20,B24=B21,B24=B22,B24=B23),"",B24)</f>
        <v/>
      </c>
      <c r="C60" s="68"/>
      <c r="D60" s="70"/>
      <c r="E60" s="68"/>
      <c r="F60" s="43" t="e">
        <f t="shared" si="24"/>
        <v>#N/A</v>
      </c>
      <c r="G60" s="48" t="str">
        <f t="shared" si="25"/>
        <v/>
      </c>
      <c r="H60" s="68"/>
      <c r="I60" s="68"/>
      <c r="J60" s="68"/>
      <c r="K60" s="68"/>
      <c r="L60" s="68"/>
      <c r="M60" s="68"/>
      <c r="N60" s="47" t="e">
        <f t="shared" si="21"/>
        <v>#N/A</v>
      </c>
      <c r="O60" s="48" t="str">
        <f t="shared" si="22"/>
        <v/>
      </c>
      <c r="P60" s="47" t="e">
        <f t="shared" si="23"/>
        <v>#N/A</v>
      </c>
      <c r="Q60" s="47" t="str">
        <f t="shared" si="22"/>
        <v/>
      </c>
      <c r="R60" s="68"/>
      <c r="S60" s="68"/>
      <c r="Z60" s="29" t="s">
        <v>244</v>
      </c>
      <c r="AC60" s="30" t="s">
        <v>245</v>
      </c>
      <c r="AD60" s="31">
        <v>21.25</v>
      </c>
      <c r="AF60" s="29" t="s">
        <v>236</v>
      </c>
      <c r="AG60" s="29" t="s">
        <v>246</v>
      </c>
      <c r="AH60" s="32">
        <v>136.19</v>
      </c>
      <c r="AI60" s="33">
        <v>59</v>
      </c>
      <c r="AK60" s="34" t="s">
        <v>236</v>
      </c>
      <c r="AL60" s="29" t="s">
        <v>246</v>
      </c>
      <c r="AM60" s="29">
        <v>492</v>
      </c>
      <c r="AN60" s="34" t="s">
        <v>236</v>
      </c>
      <c r="AO60" s="29" t="s">
        <v>246</v>
      </c>
      <c r="AP60" s="29">
        <v>3590518</v>
      </c>
      <c r="AR60" s="29" t="s">
        <v>244</v>
      </c>
      <c r="AS60" s="35">
        <v>80508</v>
      </c>
      <c r="AT60" s="29"/>
      <c r="AU60" s="29" t="s">
        <v>244</v>
      </c>
      <c r="AV60" s="35">
        <v>769233414</v>
      </c>
    </row>
    <row r="61" spans="1:48" hidden="1" x14ac:dyDescent="0.25">
      <c r="A61" s="67">
        <v>14</v>
      </c>
      <c r="B61" s="68" t="str">
        <f>IF(OR(B25=B12,B25=B13,B25=12,B25=B15,B25=B16,B25=B17,B25=B18,B25=B19,B25=B20,B25=B21,B25=B22,B25=B23,B25=B24),"",B25)</f>
        <v/>
      </c>
      <c r="C61" s="68"/>
      <c r="D61" s="70"/>
      <c r="E61" s="68"/>
      <c r="F61" s="43" t="e">
        <f t="shared" si="24"/>
        <v>#N/A</v>
      </c>
      <c r="G61" s="48" t="str">
        <f t="shared" si="25"/>
        <v/>
      </c>
      <c r="H61" s="68"/>
      <c r="I61" s="68"/>
      <c r="J61" s="68"/>
      <c r="K61" s="68"/>
      <c r="L61" s="68"/>
      <c r="M61" s="68"/>
      <c r="N61" s="47" t="e">
        <f t="shared" si="21"/>
        <v>#N/A</v>
      </c>
      <c r="O61" s="48" t="str">
        <f t="shared" si="22"/>
        <v/>
      </c>
      <c r="P61" s="47" t="e">
        <f t="shared" si="23"/>
        <v>#N/A</v>
      </c>
      <c r="Q61" s="47" t="str">
        <f t="shared" si="22"/>
        <v/>
      </c>
      <c r="R61" s="68"/>
      <c r="S61" s="68"/>
      <c r="Z61" s="29" t="s">
        <v>247</v>
      </c>
      <c r="AC61" s="30" t="s">
        <v>248</v>
      </c>
      <c r="AD61" s="31">
        <v>19.600000000000001</v>
      </c>
      <c r="AF61" s="29" t="s">
        <v>236</v>
      </c>
      <c r="AG61" s="29" t="s">
        <v>249</v>
      </c>
      <c r="AH61" s="32">
        <v>72.72</v>
      </c>
      <c r="AI61" s="33">
        <v>60</v>
      </c>
      <c r="AK61" s="34" t="s">
        <v>236</v>
      </c>
      <c r="AL61" s="29" t="s">
        <v>249</v>
      </c>
      <c r="AM61" s="29">
        <v>583</v>
      </c>
      <c r="AN61" s="34" t="s">
        <v>236</v>
      </c>
      <c r="AO61" s="29" t="s">
        <v>249</v>
      </c>
      <c r="AP61" s="29">
        <v>8031342</v>
      </c>
      <c r="AR61" s="29" t="s">
        <v>247</v>
      </c>
      <c r="AS61" s="35">
        <v>77830</v>
      </c>
      <c r="AT61" s="29"/>
      <c r="AU61" s="29" t="s">
        <v>247</v>
      </c>
      <c r="AV61" s="35">
        <v>936000524</v>
      </c>
    </row>
    <row r="62" spans="1:48" hidden="1" x14ac:dyDescent="0.25">
      <c r="A62" s="67">
        <v>15</v>
      </c>
      <c r="B62" s="68" t="str">
        <f>IF(OR(B26=B12,B26=B13,B26=B14,B26=12,B26=B16,B26=B17,B26=B18,B26=B19,B26=B20,B26=B21,B26=B22,B26=B23,B26=B24,B26=B25),"",B26)</f>
        <v/>
      </c>
      <c r="C62" s="68"/>
      <c r="D62" s="70"/>
      <c r="E62" s="68"/>
      <c r="F62" s="43" t="e">
        <f t="shared" si="24"/>
        <v>#N/A</v>
      </c>
      <c r="G62" s="48" t="str">
        <f t="shared" si="25"/>
        <v/>
      </c>
      <c r="H62" s="68"/>
      <c r="I62" s="68"/>
      <c r="J62" s="68"/>
      <c r="K62" s="68"/>
      <c r="L62" s="68"/>
      <c r="M62" s="68"/>
      <c r="N62" s="47" t="e">
        <f t="shared" si="21"/>
        <v>#N/A</v>
      </c>
      <c r="O62" s="48" t="str">
        <f t="shared" si="22"/>
        <v/>
      </c>
      <c r="P62" s="47" t="e">
        <f t="shared" si="23"/>
        <v>#N/A</v>
      </c>
      <c r="Q62" s="47" t="str">
        <f t="shared" si="22"/>
        <v/>
      </c>
      <c r="R62" s="68"/>
      <c r="S62" s="68"/>
      <c r="Z62" s="29" t="s">
        <v>250</v>
      </c>
      <c r="AC62" s="30" t="s">
        <v>251</v>
      </c>
      <c r="AD62" s="31">
        <v>16.489999999999998</v>
      </c>
      <c r="AF62" s="29" t="s">
        <v>236</v>
      </c>
      <c r="AG62" s="29" t="s">
        <v>252</v>
      </c>
      <c r="AH62" s="32">
        <v>95.74</v>
      </c>
      <c r="AI62" s="33">
        <v>61</v>
      </c>
      <c r="AK62" s="34" t="s">
        <v>236</v>
      </c>
      <c r="AL62" s="29" t="s">
        <v>252</v>
      </c>
      <c r="AM62" s="29">
        <v>456</v>
      </c>
      <c r="AN62" s="34" t="s">
        <v>236</v>
      </c>
      <c r="AO62" s="29" t="s">
        <v>252</v>
      </c>
      <c r="AP62" s="29">
        <v>4747462</v>
      </c>
      <c r="AR62" s="29" t="s">
        <v>250</v>
      </c>
      <c r="AS62" s="35">
        <v>63614</v>
      </c>
      <c r="AT62" s="29"/>
      <c r="AU62" s="29" t="s">
        <v>250</v>
      </c>
      <c r="AV62" s="35">
        <v>754238069</v>
      </c>
    </row>
    <row r="63" spans="1:48" hidden="1" x14ac:dyDescent="0.25">
      <c r="A63" s="67">
        <v>16</v>
      </c>
      <c r="B63" s="68" t="str">
        <f>IF(OR(B27=B12,B27=B13,B27=B14,B27=B15,B27=12,B27=B17,B27=B18,B27=B19,B27=B20,B27=B21,B27=B22,B27=B23,B27=B24,B27=B25,B27=B26),"",B27)</f>
        <v/>
      </c>
      <c r="C63" s="68"/>
      <c r="D63" s="70"/>
      <c r="E63" s="68"/>
      <c r="F63" s="43" t="e">
        <f t="shared" si="24"/>
        <v>#N/A</v>
      </c>
      <c r="G63" s="48" t="str">
        <f t="shared" si="25"/>
        <v/>
      </c>
      <c r="H63" s="68"/>
      <c r="I63" s="68"/>
      <c r="J63" s="68"/>
      <c r="K63" s="68"/>
      <c r="L63" s="68"/>
      <c r="M63" s="68"/>
      <c r="N63" s="47" t="e">
        <f t="shared" si="21"/>
        <v>#N/A</v>
      </c>
      <c r="O63" s="48" t="str">
        <f t="shared" si="22"/>
        <v/>
      </c>
      <c r="P63" s="47" t="e">
        <f t="shared" si="23"/>
        <v>#N/A</v>
      </c>
      <c r="Q63" s="47" t="str">
        <f t="shared" si="22"/>
        <v/>
      </c>
      <c r="R63" s="68"/>
      <c r="S63" s="68"/>
      <c r="Z63" s="29" t="s">
        <v>253</v>
      </c>
      <c r="AC63" s="30" t="s">
        <v>254</v>
      </c>
      <c r="AD63" s="31">
        <v>25.59</v>
      </c>
      <c r="AF63" s="29" t="s">
        <v>236</v>
      </c>
      <c r="AG63" s="29" t="s">
        <v>255</v>
      </c>
      <c r="AH63" s="32">
        <v>77.81</v>
      </c>
      <c r="AI63" s="33">
        <v>62</v>
      </c>
      <c r="AK63" s="34" t="s">
        <v>236</v>
      </c>
      <c r="AL63" s="29" t="s">
        <v>255</v>
      </c>
      <c r="AM63" s="29">
        <v>816</v>
      </c>
      <c r="AN63" s="34" t="s">
        <v>236</v>
      </c>
      <c r="AO63" s="29" t="s">
        <v>255</v>
      </c>
      <c r="AP63" s="29">
        <v>10474503</v>
      </c>
      <c r="AR63" s="29" t="s">
        <v>253</v>
      </c>
      <c r="AS63" s="35">
        <v>72570</v>
      </c>
      <c r="AT63" s="29"/>
      <c r="AU63" s="29" t="s">
        <v>253</v>
      </c>
      <c r="AV63" s="35">
        <v>629990217</v>
      </c>
    </row>
    <row r="64" spans="1:48" hidden="1" x14ac:dyDescent="0.25">
      <c r="A64" s="67">
        <v>17</v>
      </c>
      <c r="B64" s="68" t="str">
        <f>IF(OR(B28=B12,B28=B13,B28=B14,B28=B15,B28=B16,B28=12,B28=B18,B28=B19,B28=B20,B28=B21,B28=B22,B28=B23,B28=B24,B28=B25,B28=B26,B28=B27),"",B28)</f>
        <v/>
      </c>
      <c r="C64" s="68"/>
      <c r="D64" s="70"/>
      <c r="E64" s="68"/>
      <c r="F64" s="43" t="e">
        <f t="shared" si="24"/>
        <v>#N/A</v>
      </c>
      <c r="G64" s="48" t="str">
        <f t="shared" si="25"/>
        <v/>
      </c>
      <c r="H64" s="68"/>
      <c r="I64" s="68"/>
      <c r="J64" s="68"/>
      <c r="K64" s="68"/>
      <c r="L64" s="68"/>
      <c r="M64" s="68"/>
      <c r="N64" s="47" t="e">
        <f t="shared" si="21"/>
        <v>#N/A</v>
      </c>
      <c r="O64" s="48" t="str">
        <f t="shared" si="22"/>
        <v/>
      </c>
      <c r="P64" s="47" t="e">
        <f t="shared" si="23"/>
        <v>#N/A</v>
      </c>
      <c r="Q64" s="47" t="str">
        <f t="shared" si="22"/>
        <v/>
      </c>
      <c r="R64" s="68"/>
      <c r="S64" s="68"/>
      <c r="Z64" s="29" t="s">
        <v>256</v>
      </c>
      <c r="AC64" s="30" t="s">
        <v>257</v>
      </c>
      <c r="AD64" s="31">
        <v>16.440000000000001</v>
      </c>
      <c r="AF64" s="29" t="s">
        <v>236</v>
      </c>
      <c r="AG64" s="29" t="s">
        <v>258</v>
      </c>
      <c r="AH64" s="32">
        <v>106.6</v>
      </c>
      <c r="AI64" s="33">
        <v>63</v>
      </c>
      <c r="AK64" s="34" t="s">
        <v>236</v>
      </c>
      <c r="AL64" s="29" t="s">
        <v>258</v>
      </c>
      <c r="AM64" s="29">
        <v>859</v>
      </c>
      <c r="AN64" s="34" t="s">
        <v>236</v>
      </c>
      <c r="AO64" s="29" t="s">
        <v>258</v>
      </c>
      <c r="AP64" s="29">
        <v>8053334</v>
      </c>
      <c r="AR64" s="29" t="s">
        <v>256</v>
      </c>
      <c r="AS64" s="35">
        <v>33391</v>
      </c>
      <c r="AT64" s="29"/>
      <c r="AU64" s="29" t="s">
        <v>256</v>
      </c>
      <c r="AV64" s="35">
        <v>421000942</v>
      </c>
    </row>
    <row r="65" spans="1:48" hidden="1" x14ac:dyDescent="0.25">
      <c r="A65" s="67">
        <v>18</v>
      </c>
      <c r="B65" s="68" t="str">
        <f>IF(OR(B29=B12,B29=B13,B29=B14,B29=B15,B29=B16,B29=B17,B29=12,B29=B19,B29=B20,B29=B21,B29=B22,B29=B23,B29=B24,B29=B25,B29=B26,B29=B27,B29=B28),"",B29)</f>
        <v/>
      </c>
      <c r="C65" s="68"/>
      <c r="D65" s="70"/>
      <c r="E65" s="68"/>
      <c r="F65" s="43" t="e">
        <f t="shared" si="24"/>
        <v>#N/A</v>
      </c>
      <c r="G65" s="48" t="str">
        <f t="shared" si="25"/>
        <v/>
      </c>
      <c r="H65" s="68"/>
      <c r="I65" s="68"/>
      <c r="J65" s="68"/>
      <c r="K65" s="68"/>
      <c r="L65" s="68"/>
      <c r="M65" s="68"/>
      <c r="N65" s="47" t="e">
        <f t="shared" si="21"/>
        <v>#N/A</v>
      </c>
      <c r="O65" s="48" t="str">
        <f t="shared" si="22"/>
        <v/>
      </c>
      <c r="P65" s="47" t="e">
        <f t="shared" si="23"/>
        <v>#N/A</v>
      </c>
      <c r="Q65" s="47" t="str">
        <f t="shared" si="22"/>
        <v/>
      </c>
      <c r="R65" s="68"/>
      <c r="S65" s="68"/>
      <c r="Z65" s="29" t="s">
        <v>259</v>
      </c>
      <c r="AC65" s="30" t="s">
        <v>260</v>
      </c>
      <c r="AD65" s="31">
        <v>19.95</v>
      </c>
      <c r="AF65" s="29" t="s">
        <v>236</v>
      </c>
      <c r="AG65" s="29" t="s">
        <v>261</v>
      </c>
      <c r="AH65" s="32">
        <v>74.8</v>
      </c>
      <c r="AI65" s="33">
        <v>64</v>
      </c>
      <c r="AK65" s="34" t="s">
        <v>236</v>
      </c>
      <c r="AL65" s="29" t="s">
        <v>261</v>
      </c>
      <c r="AM65" s="29">
        <v>598</v>
      </c>
      <c r="AN65" s="34" t="s">
        <v>236</v>
      </c>
      <c r="AO65" s="29" t="s">
        <v>261</v>
      </c>
      <c r="AP65" s="29">
        <v>7974626</v>
      </c>
      <c r="AR65" s="29" t="s">
        <v>259</v>
      </c>
      <c r="AS65" s="35">
        <v>12252</v>
      </c>
      <c r="AT65" s="29"/>
      <c r="AU65" s="29" t="s">
        <v>259</v>
      </c>
      <c r="AV65" s="35">
        <v>427252072</v>
      </c>
    </row>
    <row r="66" spans="1:48" hidden="1" x14ac:dyDescent="0.25">
      <c r="A66" s="67">
        <v>19</v>
      </c>
      <c r="B66" s="68" t="str">
        <f>IF(OR(B30=B12,B30=B13,B30=B14,B30=B15,B30=B16,B30=B17,B30=B18,B30=12,B30=B20,B30=B21,B30=B22,B30=B23,B30=B24,B30=B25,B30=B26,B30=B27,B30=B28,B30=B29),"",B30)</f>
        <v/>
      </c>
      <c r="C66" s="68"/>
      <c r="D66" s="70"/>
      <c r="E66" s="68"/>
      <c r="F66" s="43" t="e">
        <f t="shared" si="24"/>
        <v>#N/A</v>
      </c>
      <c r="G66" s="48" t="str">
        <f t="shared" si="25"/>
        <v/>
      </c>
      <c r="H66" s="68"/>
      <c r="I66" s="68"/>
      <c r="J66" s="68"/>
      <c r="K66" s="68"/>
      <c r="L66" s="68"/>
      <c r="M66" s="68"/>
      <c r="N66" s="47" t="e">
        <f t="shared" si="21"/>
        <v>#N/A</v>
      </c>
      <c r="O66" s="48" t="str">
        <f t="shared" si="22"/>
        <v/>
      </c>
      <c r="P66" s="47" t="e">
        <f t="shared" si="23"/>
        <v>#N/A</v>
      </c>
      <c r="Q66" s="47" t="str">
        <f t="shared" si="22"/>
        <v/>
      </c>
      <c r="R66" s="68"/>
      <c r="S66" s="68"/>
      <c r="Z66" s="29" t="s">
        <v>262</v>
      </c>
      <c r="AC66" s="30" t="s">
        <v>263</v>
      </c>
      <c r="AD66" s="31">
        <v>11.01</v>
      </c>
      <c r="AF66" s="29" t="s">
        <v>264</v>
      </c>
      <c r="AG66" s="29" t="s">
        <v>265</v>
      </c>
      <c r="AH66" s="32">
        <v>40.78</v>
      </c>
      <c r="AI66" s="33">
        <v>65</v>
      </c>
      <c r="AK66" s="34" t="s">
        <v>264</v>
      </c>
      <c r="AL66" s="29" t="s">
        <v>265</v>
      </c>
      <c r="AM66" s="29">
        <v>382</v>
      </c>
      <c r="AN66" s="34" t="s">
        <v>264</v>
      </c>
      <c r="AO66" s="29" t="s">
        <v>265</v>
      </c>
      <c r="AP66" s="29">
        <v>9305231</v>
      </c>
      <c r="AR66" s="29" t="s">
        <v>262</v>
      </c>
      <c r="AS66" s="35">
        <v>104494</v>
      </c>
      <c r="AT66" s="29"/>
      <c r="AU66" s="29" t="s">
        <v>262</v>
      </c>
      <c r="AV66" s="35">
        <v>1105017875</v>
      </c>
    </row>
    <row r="67" spans="1:48" hidden="1" x14ac:dyDescent="0.25">
      <c r="A67" s="67">
        <v>20</v>
      </c>
      <c r="B67" s="68" t="str">
        <f>IF(OR(B31=B12,B31=B13,B31=B14,B31=B15,B31=B16,B31=B17,B31=B18,B31=B19,B31=12,B31=B21,B31=B22,B31=B23,B31=B24,B31=B25,B31=B26,B31=B27,B31=B28,B31=B29,B31=B30),"",B31)</f>
        <v/>
      </c>
      <c r="C67" s="68"/>
      <c r="D67" s="70"/>
      <c r="E67" s="68"/>
      <c r="F67" s="43" t="e">
        <f t="shared" si="24"/>
        <v>#N/A</v>
      </c>
      <c r="G67" s="48" t="str">
        <f t="shared" si="25"/>
        <v/>
      </c>
      <c r="H67" s="68"/>
      <c r="I67" s="68"/>
      <c r="J67" s="68"/>
      <c r="K67" s="68"/>
      <c r="L67" s="68"/>
      <c r="M67" s="68"/>
      <c r="N67" s="47" t="e">
        <f t="shared" si="21"/>
        <v>#N/A</v>
      </c>
      <c r="O67" s="48" t="str">
        <f t="shared" si="22"/>
        <v/>
      </c>
      <c r="P67" s="47" t="e">
        <f t="shared" si="23"/>
        <v>#N/A</v>
      </c>
      <c r="Q67" s="47" t="str">
        <f t="shared" si="22"/>
        <v/>
      </c>
      <c r="R67" s="68"/>
      <c r="S67" s="68"/>
      <c r="Z67" s="29" t="s">
        <v>266</v>
      </c>
      <c r="AC67" s="30" t="s">
        <v>267</v>
      </c>
      <c r="AD67" s="31">
        <v>14.84</v>
      </c>
      <c r="AF67" s="29" t="s">
        <v>264</v>
      </c>
      <c r="AG67" s="29" t="s">
        <v>268</v>
      </c>
      <c r="AH67" s="32">
        <v>64.78</v>
      </c>
      <c r="AI67" s="33">
        <v>66</v>
      </c>
      <c r="AK67" s="34" t="s">
        <v>264</v>
      </c>
      <c r="AL67" s="29" t="s">
        <v>268</v>
      </c>
      <c r="AM67" s="29">
        <v>651</v>
      </c>
      <c r="AN67" s="34" t="s">
        <v>264</v>
      </c>
      <c r="AO67" s="29" t="s">
        <v>268</v>
      </c>
      <c r="AP67" s="29">
        <v>10057251</v>
      </c>
      <c r="AR67" s="29" t="s">
        <v>266</v>
      </c>
      <c r="AS67" s="35">
        <v>171778</v>
      </c>
      <c r="AT67" s="29"/>
      <c r="AU67" s="29" t="s">
        <v>266</v>
      </c>
      <c r="AV67" s="35">
        <v>933954989</v>
      </c>
    </row>
    <row r="68" spans="1:48" hidden="1" x14ac:dyDescent="0.25">
      <c r="A68" s="67">
        <v>21</v>
      </c>
      <c r="B68" s="68" t="str">
        <f>IF(OR(B32=B12,B32=B13,B32=B14,B32=B15,B32=B16,B32=B17,B32=B18,B32=B19,B32=B20,B32=12,B32=B22,B32=B23,B32=B24,B32=B25,B32=B26,B32=B27,B32=B28,B32=B29,B32=B30,B32=B31),"",B32)</f>
        <v/>
      </c>
      <c r="C68" s="68"/>
      <c r="D68" s="70"/>
      <c r="E68" s="68"/>
      <c r="F68" s="43" t="e">
        <f t="shared" si="24"/>
        <v>#N/A</v>
      </c>
      <c r="G68" s="48" t="str">
        <f t="shared" si="25"/>
        <v/>
      </c>
      <c r="H68" s="68"/>
      <c r="I68" s="68"/>
      <c r="J68" s="68"/>
      <c r="K68" s="68"/>
      <c r="L68" s="68"/>
      <c r="M68" s="68"/>
      <c r="N68" s="47" t="e">
        <f t="shared" si="21"/>
        <v>#N/A</v>
      </c>
      <c r="O68" s="48" t="str">
        <f t="shared" si="22"/>
        <v/>
      </c>
      <c r="P68" s="47" t="e">
        <f t="shared" si="23"/>
        <v>#N/A</v>
      </c>
      <c r="Q68" s="47" t="str">
        <f t="shared" si="22"/>
        <v/>
      </c>
      <c r="R68" s="68"/>
      <c r="S68" s="68"/>
      <c r="Z68" s="29" t="s">
        <v>269</v>
      </c>
      <c r="AC68" s="30" t="s">
        <v>270</v>
      </c>
      <c r="AD68" s="31">
        <v>21.86</v>
      </c>
      <c r="AF68" s="29" t="s">
        <v>264</v>
      </c>
      <c r="AG68" s="29" t="s">
        <v>271</v>
      </c>
      <c r="AH68" s="32">
        <v>94.72</v>
      </c>
      <c r="AI68" s="33">
        <v>67</v>
      </c>
      <c r="AK68" s="34" t="s">
        <v>264</v>
      </c>
      <c r="AL68" s="29" t="s">
        <v>271</v>
      </c>
      <c r="AM68" s="29">
        <v>865</v>
      </c>
      <c r="AN68" s="34" t="s">
        <v>264</v>
      </c>
      <c r="AO68" s="29" t="s">
        <v>271</v>
      </c>
      <c r="AP68" s="29">
        <v>9058674</v>
      </c>
      <c r="AR68" s="29" t="s">
        <v>269</v>
      </c>
      <c r="AS68" s="35">
        <v>58969</v>
      </c>
      <c r="AT68" s="29"/>
      <c r="AU68" s="29" t="s">
        <v>269</v>
      </c>
      <c r="AV68" s="35">
        <v>545448530</v>
      </c>
    </row>
    <row r="69" spans="1:48" hidden="1" x14ac:dyDescent="0.25">
      <c r="A69" s="67">
        <v>22</v>
      </c>
      <c r="B69" s="68" t="str">
        <f>IF(OR(B33=B12,B33=B13,B33=B14,B33=B15,B33=B16,B33=B17,B33=B18,B33=B19,B33=B20,B33=B21,B33=12,B33=B23,B33=B24,B33=B25,B33=B26,B33=B27,B33=B28,B33=B29,B33=B30,B33=B31,B33=B32),"",B33)</f>
        <v/>
      </c>
      <c r="C69" s="68"/>
      <c r="D69" s="70"/>
      <c r="E69" s="68"/>
      <c r="F69" s="43" t="e">
        <f t="shared" si="24"/>
        <v>#N/A</v>
      </c>
      <c r="G69" s="48" t="str">
        <f t="shared" si="25"/>
        <v/>
      </c>
      <c r="H69" s="68"/>
      <c r="I69" s="68"/>
      <c r="J69" s="68"/>
      <c r="K69" s="68"/>
      <c r="L69" s="68"/>
      <c r="M69" s="68"/>
      <c r="N69" s="47" t="e">
        <f t="shared" si="21"/>
        <v>#N/A</v>
      </c>
      <c r="O69" s="48" t="str">
        <f t="shared" si="22"/>
        <v/>
      </c>
      <c r="P69" s="47" t="e">
        <f t="shared" si="23"/>
        <v>#N/A</v>
      </c>
      <c r="Q69" s="47" t="str">
        <f t="shared" si="22"/>
        <v/>
      </c>
      <c r="R69" s="68"/>
      <c r="S69" s="68"/>
      <c r="Z69" s="29" t="s">
        <v>272</v>
      </c>
      <c r="AC69" s="30" t="s">
        <v>273</v>
      </c>
      <c r="AD69" s="31">
        <v>19.059999999999999</v>
      </c>
      <c r="AF69" s="29" t="s">
        <v>264</v>
      </c>
      <c r="AG69" s="29" t="s">
        <v>274</v>
      </c>
      <c r="AH69" s="32">
        <v>53.75</v>
      </c>
      <c r="AI69" s="33">
        <v>68</v>
      </c>
      <c r="AK69" s="34" t="s">
        <v>264</v>
      </c>
      <c r="AL69" s="29" t="s">
        <v>274</v>
      </c>
      <c r="AM69" s="29">
        <v>500</v>
      </c>
      <c r="AN69" s="34" t="s">
        <v>264</v>
      </c>
      <c r="AO69" s="29" t="s">
        <v>274</v>
      </c>
      <c r="AP69" s="29">
        <v>9330644</v>
      </c>
      <c r="AR69" s="29" t="s">
        <v>272</v>
      </c>
      <c r="AS69" s="35">
        <v>37451</v>
      </c>
      <c r="AT69" s="29"/>
      <c r="AU69" s="29" t="s">
        <v>272</v>
      </c>
      <c r="AV69" s="35">
        <v>804744186</v>
      </c>
    </row>
    <row r="70" spans="1:48" hidden="1" x14ac:dyDescent="0.25">
      <c r="A70" s="67">
        <v>23</v>
      </c>
      <c r="B70" s="68" t="str">
        <f>IF(OR(B34=B12,B34=B13,B34=B14,B34=B15,B34=B16,B34=B17,B34=B18,B34=B19,B34=B20,B34=B21,B34=B22,B34=12,B34=B24,B34=B25,B34=B26,B34=B27,B34=B28,B34=B29,B34=B30,B34=B31,B34=B32,B34=B33),"",B34)</f>
        <v/>
      </c>
      <c r="C70" s="68"/>
      <c r="D70" s="70"/>
      <c r="E70" s="68"/>
      <c r="F70" s="43" t="e">
        <f t="shared" si="24"/>
        <v>#N/A</v>
      </c>
      <c r="G70" s="48" t="str">
        <f t="shared" si="25"/>
        <v/>
      </c>
      <c r="H70" s="68"/>
      <c r="I70" s="68"/>
      <c r="J70" s="68"/>
      <c r="K70" s="68"/>
      <c r="L70" s="68"/>
      <c r="M70" s="68"/>
      <c r="N70" s="47" t="e">
        <f t="shared" si="21"/>
        <v>#N/A</v>
      </c>
      <c r="O70" s="48" t="str">
        <f t="shared" si="22"/>
        <v/>
      </c>
      <c r="P70" s="47" t="e">
        <f t="shared" si="23"/>
        <v>#N/A</v>
      </c>
      <c r="Q70" s="47" t="str">
        <f t="shared" si="22"/>
        <v/>
      </c>
      <c r="R70" s="68"/>
      <c r="S70" s="68"/>
      <c r="Z70" s="29" t="s">
        <v>275</v>
      </c>
      <c r="AC70" s="30" t="s">
        <v>276</v>
      </c>
      <c r="AD70" s="31">
        <v>15.12</v>
      </c>
      <c r="AF70" s="29" t="s">
        <v>264</v>
      </c>
      <c r="AG70" s="29" t="s">
        <v>277</v>
      </c>
      <c r="AH70" s="32">
        <v>130.53</v>
      </c>
      <c r="AI70" s="33">
        <v>69</v>
      </c>
      <c r="AK70" s="34" t="s">
        <v>264</v>
      </c>
      <c r="AL70" s="29" t="s">
        <v>277</v>
      </c>
      <c r="AM70" s="29">
        <v>768</v>
      </c>
      <c r="AN70" s="34" t="s">
        <v>264</v>
      </c>
      <c r="AO70" s="29" t="s">
        <v>277</v>
      </c>
      <c r="AP70" s="29">
        <v>5799335</v>
      </c>
      <c r="AR70" s="29" t="s">
        <v>275</v>
      </c>
      <c r="AS70" s="35">
        <v>98869</v>
      </c>
      <c r="AT70" s="29"/>
      <c r="AU70" s="29" t="s">
        <v>275</v>
      </c>
      <c r="AV70" s="35">
        <v>587489253</v>
      </c>
    </row>
    <row r="71" spans="1:48" hidden="1" x14ac:dyDescent="0.25">
      <c r="A71" s="67">
        <v>24</v>
      </c>
      <c r="B71" s="68" t="str">
        <f>IF(OR(B35=B12,B35=B13,B35=B14,B35=B15,B35=B16,B35=B17,B35=B18,B35=B19,B35=B20,B35=B21,B35=B22,B35=B23,B35=12,B35=B25,B35=B26,B35=B27,B35=B28,B35=B29,B35=B30,B35=B31,B35=B32,B35=B33,B35=B34),"",B35)</f>
        <v/>
      </c>
      <c r="C71" s="68"/>
      <c r="D71" s="70"/>
      <c r="E71" s="68"/>
      <c r="F71" s="43" t="e">
        <f t="shared" si="24"/>
        <v>#N/A</v>
      </c>
      <c r="G71" s="48" t="str">
        <f t="shared" si="25"/>
        <v/>
      </c>
      <c r="H71" s="68"/>
      <c r="I71" s="68"/>
      <c r="J71" s="68"/>
      <c r="K71" s="68"/>
      <c r="L71" s="68"/>
      <c r="M71" s="68"/>
      <c r="N71" s="47" t="e">
        <f t="shared" si="21"/>
        <v>#N/A</v>
      </c>
      <c r="O71" s="48" t="str">
        <f t="shared" si="22"/>
        <v/>
      </c>
      <c r="P71" s="47" t="e">
        <f t="shared" si="23"/>
        <v>#N/A</v>
      </c>
      <c r="Q71" s="47" t="str">
        <f t="shared" si="22"/>
        <v/>
      </c>
      <c r="R71" s="68"/>
      <c r="S71" s="68"/>
      <c r="Z71" s="29" t="s">
        <v>278</v>
      </c>
      <c r="AC71" s="30" t="s">
        <v>279</v>
      </c>
      <c r="AD71" s="31">
        <v>20.010000000000002</v>
      </c>
      <c r="AF71" s="29" t="s">
        <v>264</v>
      </c>
      <c r="AG71" s="29" t="s">
        <v>280</v>
      </c>
      <c r="AH71" s="32">
        <v>89.01</v>
      </c>
      <c r="AI71" s="33">
        <v>70</v>
      </c>
      <c r="AK71" s="34" t="s">
        <v>264</v>
      </c>
      <c r="AL71" s="29" t="s">
        <v>280</v>
      </c>
      <c r="AM71" s="29">
        <v>445</v>
      </c>
      <c r="AN71" s="34" t="s">
        <v>264</v>
      </c>
      <c r="AO71" s="29" t="s">
        <v>280</v>
      </c>
      <c r="AP71" s="29">
        <v>4937589</v>
      </c>
      <c r="AR71" s="29" t="s">
        <v>278</v>
      </c>
      <c r="AS71" s="35">
        <v>105995</v>
      </c>
      <c r="AT71" s="29"/>
      <c r="AU71" s="29" t="s">
        <v>278</v>
      </c>
      <c r="AV71" s="35">
        <v>1073469994</v>
      </c>
    </row>
    <row r="72" spans="1:48" hidden="1" x14ac:dyDescent="0.25">
      <c r="A72" s="67">
        <v>25</v>
      </c>
      <c r="B72" s="68" t="str">
        <f>IF(OR(B36=B12,B36=B13,B36=B14,B36=B15,B36=B16,B36=B17,B36=B18,B36=B19,B36=B20,B36=B21,B36=B22,B36=B23,B36=B24,B36=12,B36=B26,B36=B27,B36=B28,B36=B29,B36=B30,B36=B31,B36=B32,B36=B33,B36=B34,B36=B35),"",B36)</f>
        <v/>
      </c>
      <c r="C72" s="68"/>
      <c r="D72" s="70"/>
      <c r="E72" s="68"/>
      <c r="F72" s="43" t="e">
        <f t="shared" si="24"/>
        <v>#N/A</v>
      </c>
      <c r="G72" s="48" t="str">
        <f t="shared" si="25"/>
        <v/>
      </c>
      <c r="H72" s="68"/>
      <c r="I72" s="68"/>
      <c r="J72" s="68"/>
      <c r="K72" s="68"/>
      <c r="L72" s="68"/>
      <c r="M72" s="68"/>
      <c r="N72" s="47" t="e">
        <f t="shared" si="21"/>
        <v>#N/A</v>
      </c>
      <c r="O72" s="48" t="str">
        <f t="shared" si="22"/>
        <v/>
      </c>
      <c r="P72" s="47" t="e">
        <f t="shared" si="23"/>
        <v>#N/A</v>
      </c>
      <c r="Q72" s="47" t="str">
        <f t="shared" si="22"/>
        <v/>
      </c>
      <c r="R72" s="68"/>
      <c r="S72" s="68"/>
      <c r="Z72" s="29" t="s">
        <v>281</v>
      </c>
      <c r="AC72" s="30" t="s">
        <v>282</v>
      </c>
      <c r="AD72" s="31">
        <v>17.91</v>
      </c>
      <c r="AF72" s="29" t="s">
        <v>264</v>
      </c>
      <c r="AG72" s="29" t="s">
        <v>283</v>
      </c>
      <c r="AH72" s="32">
        <v>64.260000000000005</v>
      </c>
      <c r="AI72" s="33">
        <v>71</v>
      </c>
      <c r="AK72" s="34" t="s">
        <v>264</v>
      </c>
      <c r="AL72" s="29" t="s">
        <v>283</v>
      </c>
      <c r="AM72" s="29">
        <v>970</v>
      </c>
      <c r="AN72" s="34" t="s">
        <v>264</v>
      </c>
      <c r="AO72" s="29" t="s">
        <v>283</v>
      </c>
      <c r="AP72" s="29">
        <v>15234830</v>
      </c>
      <c r="AR72" s="29" t="s">
        <v>281</v>
      </c>
      <c r="AS72" s="35">
        <v>31504</v>
      </c>
      <c r="AT72" s="29"/>
      <c r="AU72" s="29" t="s">
        <v>281</v>
      </c>
      <c r="AV72" s="35">
        <v>584417287</v>
      </c>
    </row>
    <row r="73" spans="1:48" hidden="1" x14ac:dyDescent="0.25">
      <c r="A73" s="67">
        <v>26</v>
      </c>
      <c r="B73" s="68" t="str">
        <f>IF(OR(B37=B12,B37=B13,B37=B14,B37=B15,B37=B16,B37=B17,B37=B18,B37=B19,B37=B20,B37=B21,B37=B22,B37=B23,B37=B24,B37=B25,B37=12,B37=B27,B37=B28,B37=B29,B37=B30,B37=B31,B37=B32,B37=B33,B37=B34,B37=B35,B37=B36),"",B37)</f>
        <v/>
      </c>
      <c r="C73" s="68"/>
      <c r="D73" s="70"/>
      <c r="E73" s="68"/>
      <c r="F73" s="43" t="e">
        <f t="shared" si="24"/>
        <v>#N/A</v>
      </c>
      <c r="G73" s="48" t="str">
        <f t="shared" si="25"/>
        <v/>
      </c>
      <c r="H73" s="68"/>
      <c r="I73" s="68"/>
      <c r="J73" s="68"/>
      <c r="K73" s="68"/>
      <c r="L73" s="68"/>
      <c r="M73" s="68"/>
      <c r="N73" s="47" t="e">
        <f t="shared" si="21"/>
        <v>#N/A</v>
      </c>
      <c r="O73" s="48" t="str">
        <f t="shared" si="22"/>
        <v/>
      </c>
      <c r="P73" s="47" t="e">
        <f t="shared" si="23"/>
        <v>#N/A</v>
      </c>
      <c r="Q73" s="47" t="str">
        <f t="shared" si="22"/>
        <v/>
      </c>
      <c r="R73" s="68"/>
      <c r="S73" s="68"/>
      <c r="Z73" s="71" t="s">
        <v>284</v>
      </c>
      <c r="AC73" s="30" t="s">
        <v>285</v>
      </c>
      <c r="AD73" s="31">
        <v>9.81</v>
      </c>
      <c r="AF73" s="29" t="s">
        <v>264</v>
      </c>
      <c r="AG73" s="29" t="s">
        <v>286</v>
      </c>
      <c r="AH73" s="32">
        <v>69.13</v>
      </c>
      <c r="AI73" s="33">
        <v>72</v>
      </c>
      <c r="AK73" s="34" t="s">
        <v>264</v>
      </c>
      <c r="AL73" s="29" t="s">
        <v>286</v>
      </c>
      <c r="AM73" s="29">
        <v>854</v>
      </c>
      <c r="AN73" s="34" t="s">
        <v>264</v>
      </c>
      <c r="AO73" s="29" t="s">
        <v>286</v>
      </c>
      <c r="AP73" s="29">
        <v>12411508</v>
      </c>
      <c r="AR73" s="29" t="s">
        <v>284</v>
      </c>
      <c r="AS73" s="35">
        <v>67842</v>
      </c>
      <c r="AT73" s="29"/>
      <c r="AU73" s="29" t="s">
        <v>284</v>
      </c>
      <c r="AV73" s="35">
        <v>85460357</v>
      </c>
    </row>
    <row r="74" spans="1:48" hidden="1" x14ac:dyDescent="0.25">
      <c r="A74" s="67">
        <v>27</v>
      </c>
      <c r="B74" s="68" t="str">
        <f>IF(OR(B38=B12,B38=B13,B38=B14,B38=B15,B38=B16,B38=B17,B38=B18,B38=B19,B38=B20,B38=B21,B38=B22,B38=B23,B38=B24,B38=B25,B38=B26,B38=12,B38=B28,B38=B29,B38=B30,B38=B31,B38=B32,B38=B33,B38=B34,B38=B35,B38=B36,B38=B37),"",B38)</f>
        <v/>
      </c>
      <c r="C74" s="68"/>
      <c r="D74" s="70"/>
      <c r="E74" s="68"/>
      <c r="F74" s="43" t="e">
        <f t="shared" si="24"/>
        <v>#N/A</v>
      </c>
      <c r="G74" s="48" t="str">
        <f t="shared" si="25"/>
        <v/>
      </c>
      <c r="H74" s="68"/>
      <c r="I74" s="68"/>
      <c r="J74" s="68"/>
      <c r="K74" s="68"/>
      <c r="L74" s="68"/>
      <c r="M74" s="68"/>
      <c r="N74" s="47" t="e">
        <f t="shared" si="21"/>
        <v>#N/A</v>
      </c>
      <c r="O74" s="48" t="str">
        <f t="shared" si="22"/>
        <v/>
      </c>
      <c r="P74" s="47" t="e">
        <f t="shared" si="23"/>
        <v>#N/A</v>
      </c>
      <c r="Q74" s="47" t="str">
        <f t="shared" si="22"/>
        <v/>
      </c>
      <c r="R74" s="68"/>
      <c r="S74" s="68"/>
      <c r="Z74" s="71" t="s">
        <v>287</v>
      </c>
      <c r="AC74" s="30" t="s">
        <v>288</v>
      </c>
      <c r="AD74" s="31">
        <v>9.39</v>
      </c>
      <c r="AF74" s="29" t="s">
        <v>264</v>
      </c>
      <c r="AG74" s="29" t="s">
        <v>289</v>
      </c>
      <c r="AH74" s="32">
        <v>88.14</v>
      </c>
      <c r="AI74" s="33">
        <v>73</v>
      </c>
      <c r="AK74" s="34" t="s">
        <v>264</v>
      </c>
      <c r="AL74" s="29" t="s">
        <v>289</v>
      </c>
      <c r="AM74" s="29">
        <v>670</v>
      </c>
      <c r="AN74" s="34" t="s">
        <v>264</v>
      </c>
      <c r="AO74" s="29" t="s">
        <v>289</v>
      </c>
      <c r="AP74" s="29">
        <v>7601429</v>
      </c>
      <c r="AR74" s="29" t="s">
        <v>287</v>
      </c>
      <c r="AS74" s="35">
        <v>82479</v>
      </c>
      <c r="AT74" s="29"/>
      <c r="AU74" s="29" t="s">
        <v>287</v>
      </c>
      <c r="AV74" s="35">
        <v>80542811</v>
      </c>
    </row>
    <row r="75" spans="1:48" hidden="1" x14ac:dyDescent="0.25">
      <c r="A75" s="67">
        <v>28</v>
      </c>
      <c r="B75" s="68" t="str">
        <f>IF(OR(B39=B12,B39=B13,B39=B14,B39=B15,B39=B16,B39=B17,B39=B18,B39=B19,B39=B20,B39=B21,B39=B22,B39=B23,B39=B24,B39=B25,B39=B26,B39=B27,B39=12,B39=B29,B39=B30,B39=B31,B39=B32,B39=B33,B39=B34,B39=B35,B39=B36,B39=B37,B39=B38),"",B39)</f>
        <v/>
      </c>
      <c r="C75" s="68"/>
      <c r="D75" s="70"/>
      <c r="E75" s="68"/>
      <c r="F75" s="43" t="e">
        <f t="shared" si="24"/>
        <v>#N/A</v>
      </c>
      <c r="G75" s="48" t="str">
        <f t="shared" si="25"/>
        <v/>
      </c>
      <c r="H75" s="68"/>
      <c r="I75" s="68"/>
      <c r="J75" s="68"/>
      <c r="K75" s="68"/>
      <c r="L75" s="68"/>
      <c r="M75" s="68"/>
      <c r="N75" s="47" t="e">
        <f t="shared" si="21"/>
        <v>#N/A</v>
      </c>
      <c r="O75" s="48" t="str">
        <f t="shared" si="22"/>
        <v/>
      </c>
      <c r="P75" s="47" t="e">
        <f t="shared" si="23"/>
        <v>#N/A</v>
      </c>
      <c r="Q75" s="47" t="str">
        <f t="shared" si="22"/>
        <v/>
      </c>
      <c r="R75" s="68"/>
      <c r="S75" s="68"/>
      <c r="Z75" s="71" t="s">
        <v>290</v>
      </c>
      <c r="AC75" s="30" t="s">
        <v>291</v>
      </c>
      <c r="AD75" s="31">
        <v>9.3699999999999992</v>
      </c>
      <c r="AF75" s="29" t="s">
        <v>264</v>
      </c>
      <c r="AG75" s="29" t="s">
        <v>292</v>
      </c>
      <c r="AH75" s="32">
        <v>82.94</v>
      </c>
      <c r="AI75" s="33">
        <v>74</v>
      </c>
      <c r="AK75" s="34" t="s">
        <v>264</v>
      </c>
      <c r="AL75" s="29" t="s">
        <v>292</v>
      </c>
      <c r="AM75" s="29">
        <v>659</v>
      </c>
      <c r="AN75" s="34" t="s">
        <v>264</v>
      </c>
      <c r="AO75" s="29" t="s">
        <v>292</v>
      </c>
      <c r="AP75" s="29">
        <v>7939281</v>
      </c>
      <c r="AR75" s="29" t="s">
        <v>293</v>
      </c>
      <c r="AS75" s="35">
        <v>29414</v>
      </c>
      <c r="AT75" s="29"/>
      <c r="AU75" s="29" t="s">
        <v>293</v>
      </c>
      <c r="AV75" s="35">
        <v>16831020</v>
      </c>
    </row>
    <row r="76" spans="1:48" hidden="1" x14ac:dyDescent="0.25">
      <c r="A76" s="67">
        <v>29</v>
      </c>
      <c r="B76" s="68" t="str">
        <f>IF(OR(B40=B12,B40=B13,B40=B14,B40=B15,B40=B16,B40=B17,B40=B18,B40=B19,B40=B20,B40=B21,B40=B22,B40=B23,B40=B24,B40=B25,B40=B26,B40=B27,B40=B28,B40=12,B40=B30,B40=B31,B40=B32,B40=B33,B40=B34,B40=B35,B40=B36,B40=B37,B40=B38,B40=B39),"",B40)</f>
        <v/>
      </c>
      <c r="C76" s="68"/>
      <c r="D76" s="70"/>
      <c r="E76" s="68"/>
      <c r="F76" s="43" t="e">
        <f t="shared" si="24"/>
        <v>#N/A</v>
      </c>
      <c r="G76" s="48" t="str">
        <f t="shared" si="25"/>
        <v/>
      </c>
      <c r="H76" s="68"/>
      <c r="I76" s="68"/>
      <c r="J76" s="68"/>
      <c r="K76" s="68"/>
      <c r="L76" s="68"/>
      <c r="M76" s="68"/>
      <c r="N76" s="47" t="e">
        <f t="shared" si="21"/>
        <v>#N/A</v>
      </c>
      <c r="O76" s="48" t="str">
        <f t="shared" si="22"/>
        <v/>
      </c>
      <c r="P76" s="47" t="e">
        <f t="shared" si="23"/>
        <v>#N/A</v>
      </c>
      <c r="Q76" s="47" t="str">
        <f t="shared" si="22"/>
        <v/>
      </c>
      <c r="R76" s="68"/>
      <c r="S76" s="68"/>
      <c r="Z76" s="29" t="s">
        <v>294</v>
      </c>
      <c r="AC76" s="30" t="s">
        <v>295</v>
      </c>
      <c r="AD76" s="31">
        <v>19.2</v>
      </c>
      <c r="AF76" s="29" t="s">
        <v>264</v>
      </c>
      <c r="AG76" s="29" t="s">
        <v>296</v>
      </c>
      <c r="AH76" s="32">
        <v>74.34</v>
      </c>
      <c r="AI76" s="33">
        <v>75</v>
      </c>
      <c r="AK76" s="34" t="s">
        <v>264</v>
      </c>
      <c r="AL76" s="29" t="s">
        <v>296</v>
      </c>
      <c r="AM76" s="29">
        <v>337</v>
      </c>
      <c r="AN76" s="34" t="s">
        <v>264</v>
      </c>
      <c r="AO76" s="29" t="s">
        <v>296</v>
      </c>
      <c r="AP76" s="29">
        <v>4452511</v>
      </c>
      <c r="AR76" s="29" t="s">
        <v>290</v>
      </c>
      <c r="AS76" s="35">
        <v>59729</v>
      </c>
      <c r="AT76" s="29"/>
      <c r="AU76" s="29" t="s">
        <v>290</v>
      </c>
      <c r="AV76" s="35">
        <v>60894117</v>
      </c>
    </row>
    <row r="77" spans="1:48" hidden="1" x14ac:dyDescent="0.25">
      <c r="A77" s="67">
        <v>30</v>
      </c>
      <c r="B77" s="68" t="str">
        <f>IF(OR(B41=B12,B41=B13,B41=B14,B41=B15,B41=B16,B41=B17,B41=B18,B41=B19,B41=B20,B41=B21,B41=B22,B41=B23,B41=B24,B41=B25,B41=B26,B41=B27,B41=B28,B41=B29,B41=12,B41=B31,B41=B32,B41=B33,B41=B34,B41=B35,B41=B36,B41=B37,B41=B38,B41=B39,B41=B40),"",B41)</f>
        <v/>
      </c>
      <c r="C77" s="68"/>
      <c r="D77" s="70"/>
      <c r="E77" s="68"/>
      <c r="F77" s="43" t="e">
        <f t="shared" si="24"/>
        <v>#N/A</v>
      </c>
      <c r="G77" s="48" t="str">
        <f t="shared" si="25"/>
        <v/>
      </c>
      <c r="H77" s="68"/>
      <c r="I77" s="68"/>
      <c r="J77" s="68"/>
      <c r="K77" s="68"/>
      <c r="L77" s="68"/>
      <c r="M77" s="68"/>
      <c r="N77" s="47" t="e">
        <f t="shared" si="21"/>
        <v>#N/A</v>
      </c>
      <c r="O77" s="48" t="str">
        <f t="shared" si="22"/>
        <v/>
      </c>
      <c r="P77" s="47" t="e">
        <f t="shared" si="23"/>
        <v>#N/A</v>
      </c>
      <c r="Q77" s="47" t="str">
        <f t="shared" si="22"/>
        <v/>
      </c>
      <c r="R77" s="68"/>
      <c r="S77" s="68"/>
      <c r="Z77" s="29" t="s">
        <v>297</v>
      </c>
      <c r="AC77" s="30" t="s">
        <v>298</v>
      </c>
      <c r="AD77" s="31">
        <v>16.78</v>
      </c>
      <c r="AF77" s="29" t="s">
        <v>264</v>
      </c>
      <c r="AG77" s="29" t="s">
        <v>299</v>
      </c>
      <c r="AH77" s="32">
        <v>212.75</v>
      </c>
      <c r="AI77" s="33">
        <v>76</v>
      </c>
      <c r="AK77" s="34" t="s">
        <v>264</v>
      </c>
      <c r="AL77" s="29" t="s">
        <v>299</v>
      </c>
      <c r="AM77" s="29">
        <v>593</v>
      </c>
      <c r="AN77" s="34" t="s">
        <v>264</v>
      </c>
      <c r="AO77" s="29" t="s">
        <v>299</v>
      </c>
      <c r="AP77" s="29">
        <v>2719125</v>
      </c>
      <c r="AR77" s="147" t="s">
        <v>294</v>
      </c>
      <c r="AS77" s="35">
        <v>123377</v>
      </c>
      <c r="AT77" s="29"/>
      <c r="AU77" s="147" t="s">
        <v>294</v>
      </c>
      <c r="AV77" s="35">
        <v>1534607277</v>
      </c>
    </row>
    <row r="78" spans="1:48" x14ac:dyDescent="0.25">
      <c r="Z78" s="29" t="s">
        <v>300</v>
      </c>
      <c r="AC78" s="30" t="s">
        <v>301</v>
      </c>
      <c r="AD78" s="31">
        <v>24.27</v>
      </c>
      <c r="AF78" s="29" t="s">
        <v>264</v>
      </c>
      <c r="AG78" s="29" t="s">
        <v>302</v>
      </c>
      <c r="AH78" s="32">
        <v>163.34</v>
      </c>
      <c r="AI78" s="33">
        <v>77</v>
      </c>
      <c r="AK78" s="34" t="s">
        <v>264</v>
      </c>
      <c r="AL78" s="29" t="s">
        <v>302</v>
      </c>
      <c r="AM78" s="29">
        <v>706</v>
      </c>
      <c r="AN78" s="34" t="s">
        <v>264</v>
      </c>
      <c r="AO78" s="29" t="s">
        <v>302</v>
      </c>
      <c r="AP78" s="29">
        <v>4248895</v>
      </c>
      <c r="AR78" s="29" t="s">
        <v>297</v>
      </c>
      <c r="AS78" s="35">
        <v>110714</v>
      </c>
      <c r="AT78" s="29"/>
      <c r="AU78" s="29" t="s">
        <v>297</v>
      </c>
      <c r="AV78" s="35">
        <v>1019261652</v>
      </c>
    </row>
    <row r="79" spans="1:48" x14ac:dyDescent="0.25">
      <c r="Z79" s="29" t="s">
        <v>303</v>
      </c>
      <c r="AC79" s="30" t="s">
        <v>304</v>
      </c>
      <c r="AD79" s="31">
        <v>20.91</v>
      </c>
      <c r="AF79" s="29" t="s">
        <v>264</v>
      </c>
      <c r="AG79" s="29" t="s">
        <v>305</v>
      </c>
      <c r="AH79" s="32">
        <v>80.33</v>
      </c>
      <c r="AI79" s="33">
        <v>78</v>
      </c>
      <c r="AK79" s="34" t="s">
        <v>264</v>
      </c>
      <c r="AL79" s="29" t="s">
        <v>305</v>
      </c>
      <c r="AM79" s="29">
        <v>604</v>
      </c>
      <c r="AN79" s="34" t="s">
        <v>264</v>
      </c>
      <c r="AO79" s="29" t="s">
        <v>305</v>
      </c>
      <c r="AP79" s="29">
        <v>7543624</v>
      </c>
      <c r="AR79" s="29" t="s">
        <v>300</v>
      </c>
      <c r="AS79" s="35">
        <v>62877</v>
      </c>
      <c r="AT79" s="29"/>
      <c r="AU79" s="29" t="s">
        <v>300</v>
      </c>
      <c r="AV79" s="35">
        <v>1173348104</v>
      </c>
    </row>
    <row r="80" spans="1:48" x14ac:dyDescent="0.25">
      <c r="Z80"/>
      <c r="AF80" s="29" t="s">
        <v>264</v>
      </c>
      <c r="AG80" s="29" t="s">
        <v>306</v>
      </c>
      <c r="AH80" s="32">
        <v>55.24</v>
      </c>
      <c r="AI80" s="33">
        <v>79</v>
      </c>
      <c r="AK80" s="34" t="s">
        <v>264</v>
      </c>
      <c r="AL80" s="29" t="s">
        <v>306</v>
      </c>
      <c r="AM80" s="29">
        <v>140</v>
      </c>
      <c r="AN80" s="34" t="s">
        <v>264</v>
      </c>
      <c r="AO80" s="29" t="s">
        <v>306</v>
      </c>
      <c r="AP80" s="29">
        <v>2597800</v>
      </c>
      <c r="AR80" s="29" t="s">
        <v>303</v>
      </c>
      <c r="AS80" s="35">
        <v>22765</v>
      </c>
      <c r="AT80" s="29"/>
      <c r="AU80" s="29" t="s">
        <v>303</v>
      </c>
      <c r="AV80" s="35">
        <v>538167833</v>
      </c>
    </row>
    <row r="81" spans="26:42" x14ac:dyDescent="0.25">
      <c r="Z81"/>
      <c r="AF81" s="29" t="s">
        <v>264</v>
      </c>
      <c r="AG81" s="29" t="s">
        <v>307</v>
      </c>
      <c r="AH81" s="32">
        <v>53.22</v>
      </c>
      <c r="AI81" s="33">
        <v>80</v>
      </c>
      <c r="AK81" s="34" t="s">
        <v>264</v>
      </c>
      <c r="AL81" s="29" t="s">
        <v>307</v>
      </c>
      <c r="AM81" s="29">
        <v>310</v>
      </c>
      <c r="AN81" s="34" t="s">
        <v>264</v>
      </c>
      <c r="AO81" s="29" t="s">
        <v>307</v>
      </c>
      <c r="AP81" s="29">
        <v>5674924</v>
      </c>
    </row>
    <row r="82" spans="26:42" x14ac:dyDescent="0.25">
      <c r="Z82" s="72" t="s">
        <v>308</v>
      </c>
      <c r="AA82" s="32">
        <v>302.92</v>
      </c>
      <c r="AF82" s="29" t="s">
        <v>309</v>
      </c>
      <c r="AG82" s="29" t="s">
        <v>310</v>
      </c>
      <c r="AH82" s="32">
        <v>41.86</v>
      </c>
      <c r="AI82" s="33">
        <v>81</v>
      </c>
      <c r="AK82" s="34" t="s">
        <v>309</v>
      </c>
      <c r="AL82" s="29" t="s">
        <v>310</v>
      </c>
      <c r="AM82" s="29">
        <v>957</v>
      </c>
      <c r="AN82" s="34" t="s">
        <v>309</v>
      </c>
      <c r="AO82" s="29" t="s">
        <v>310</v>
      </c>
      <c r="AP82" s="29">
        <v>22934132</v>
      </c>
    </row>
    <row r="83" spans="26:42" x14ac:dyDescent="0.25">
      <c r="Z83" s="29" t="s">
        <v>59</v>
      </c>
      <c r="AA83" s="32">
        <v>4056.83</v>
      </c>
      <c r="AF83" s="29" t="s">
        <v>309</v>
      </c>
      <c r="AG83" s="29" t="s">
        <v>311</v>
      </c>
      <c r="AH83" s="32">
        <v>39.869999999999997</v>
      </c>
      <c r="AI83" s="33">
        <v>82</v>
      </c>
      <c r="AK83" s="34" t="s">
        <v>309</v>
      </c>
      <c r="AL83" s="29" t="s">
        <v>311</v>
      </c>
      <c r="AM83" s="29">
        <v>525</v>
      </c>
      <c r="AN83" s="34" t="s">
        <v>309</v>
      </c>
      <c r="AO83" s="29" t="s">
        <v>311</v>
      </c>
      <c r="AP83" s="29">
        <v>13118621</v>
      </c>
    </row>
    <row r="84" spans="26:42" x14ac:dyDescent="0.25">
      <c r="Z84" s="29" t="s">
        <v>61</v>
      </c>
      <c r="AA84" s="32">
        <v>1206.0999999999999</v>
      </c>
      <c r="AF84" s="29" t="s">
        <v>309</v>
      </c>
      <c r="AG84" s="29" t="s">
        <v>312</v>
      </c>
      <c r="AH84" s="32">
        <v>67.42</v>
      </c>
      <c r="AI84" s="33">
        <v>83</v>
      </c>
      <c r="AK84" s="34" t="s">
        <v>309</v>
      </c>
      <c r="AL84" s="29" t="s">
        <v>312</v>
      </c>
      <c r="AM84" s="29">
        <v>550</v>
      </c>
      <c r="AN84" s="34" t="s">
        <v>309</v>
      </c>
      <c r="AO84" s="29" t="s">
        <v>312</v>
      </c>
      <c r="AP84" s="29">
        <v>8046963</v>
      </c>
    </row>
    <row r="85" spans="26:42" x14ac:dyDescent="0.25">
      <c r="Z85" s="29" t="s">
        <v>64</v>
      </c>
      <c r="AA85" s="32">
        <v>841.16</v>
      </c>
      <c r="AF85" s="29" t="s">
        <v>309</v>
      </c>
      <c r="AG85" s="29" t="s">
        <v>313</v>
      </c>
      <c r="AH85" s="32">
        <v>62</v>
      </c>
      <c r="AI85" s="33">
        <v>84</v>
      </c>
      <c r="AK85" s="34" t="s">
        <v>309</v>
      </c>
      <c r="AL85" s="29" t="s">
        <v>313</v>
      </c>
      <c r="AM85" s="29">
        <v>529</v>
      </c>
      <c r="AN85" s="34" t="s">
        <v>309</v>
      </c>
      <c r="AO85" s="29" t="s">
        <v>313</v>
      </c>
      <c r="AP85" s="29">
        <v>8572770</v>
      </c>
    </row>
    <row r="86" spans="26:42" x14ac:dyDescent="0.25">
      <c r="Z86" s="29" t="s">
        <v>66</v>
      </c>
      <c r="AA86" s="32">
        <v>975.03</v>
      </c>
      <c r="AF86" s="29" t="s">
        <v>309</v>
      </c>
      <c r="AG86" s="29" t="s">
        <v>314</v>
      </c>
      <c r="AH86" s="32">
        <v>30.83</v>
      </c>
      <c r="AI86" s="33">
        <v>85</v>
      </c>
      <c r="AK86" s="34" t="s">
        <v>309</v>
      </c>
      <c r="AL86" s="29" t="s">
        <v>314</v>
      </c>
      <c r="AM86" s="29">
        <v>854</v>
      </c>
      <c r="AN86" s="34" t="s">
        <v>309</v>
      </c>
      <c r="AO86" s="29" t="s">
        <v>314</v>
      </c>
      <c r="AP86" s="29">
        <v>27881063</v>
      </c>
    </row>
    <row r="87" spans="26:42" x14ac:dyDescent="0.25">
      <c r="Z87" s="29" t="s">
        <v>68</v>
      </c>
      <c r="AA87" s="32">
        <v>1178.3699999999999</v>
      </c>
      <c r="AF87" s="29" t="s">
        <v>309</v>
      </c>
      <c r="AG87" s="29" t="s">
        <v>315</v>
      </c>
      <c r="AH87" s="32">
        <v>80.349999999999994</v>
      </c>
      <c r="AI87" s="33">
        <v>86</v>
      </c>
      <c r="AK87" s="34" t="s">
        <v>309</v>
      </c>
      <c r="AL87" s="29" t="s">
        <v>315</v>
      </c>
      <c r="AM87" s="29">
        <v>570</v>
      </c>
      <c r="AN87" s="34" t="s">
        <v>309</v>
      </c>
      <c r="AO87" s="29" t="s">
        <v>315</v>
      </c>
      <c r="AP87" s="29">
        <v>6956945</v>
      </c>
    </row>
    <row r="88" spans="26:42" x14ac:dyDescent="0.25">
      <c r="Z88" s="29" t="s">
        <v>69</v>
      </c>
      <c r="AA88" s="32">
        <v>73.33</v>
      </c>
      <c r="AF88" s="29" t="s">
        <v>309</v>
      </c>
      <c r="AG88" s="29" t="s">
        <v>316</v>
      </c>
      <c r="AH88" s="32">
        <v>45.67</v>
      </c>
      <c r="AI88" s="33">
        <v>87</v>
      </c>
      <c r="AK88" s="34" t="s">
        <v>309</v>
      </c>
      <c r="AL88" s="29" t="s">
        <v>316</v>
      </c>
      <c r="AM88" s="29">
        <v>504</v>
      </c>
      <c r="AN88" s="34" t="s">
        <v>309</v>
      </c>
      <c r="AO88" s="29" t="s">
        <v>316</v>
      </c>
      <c r="AP88" s="29">
        <v>11080299</v>
      </c>
    </row>
    <row r="89" spans="26:42" x14ac:dyDescent="0.25">
      <c r="Z89" s="29" t="s">
        <v>72</v>
      </c>
      <c r="AA89" s="32">
        <v>159.83000000000001</v>
      </c>
      <c r="AF89" s="29" t="s">
        <v>309</v>
      </c>
      <c r="AG89" s="29" t="s">
        <v>317</v>
      </c>
      <c r="AH89" s="32">
        <v>18.37</v>
      </c>
      <c r="AI89" s="33">
        <v>88</v>
      </c>
      <c r="AK89" s="34" t="s">
        <v>309</v>
      </c>
      <c r="AL89" s="29" t="s">
        <v>317</v>
      </c>
      <c r="AM89" s="29">
        <v>491</v>
      </c>
      <c r="AN89" s="34" t="s">
        <v>309</v>
      </c>
      <c r="AO89" s="29" t="s">
        <v>317</v>
      </c>
      <c r="AP89" s="29">
        <v>26842523</v>
      </c>
    </row>
    <row r="90" spans="26:42" x14ac:dyDescent="0.25">
      <c r="Z90" s="29" t="s">
        <v>77</v>
      </c>
      <c r="AA90" s="32">
        <v>204.47</v>
      </c>
      <c r="AF90" s="29" t="s">
        <v>309</v>
      </c>
      <c r="AG90" s="29" t="s">
        <v>318</v>
      </c>
      <c r="AH90" s="32">
        <v>155.59</v>
      </c>
      <c r="AI90" s="33">
        <v>89</v>
      </c>
      <c r="AK90" s="34" t="s">
        <v>309</v>
      </c>
      <c r="AL90" s="29" t="s">
        <v>318</v>
      </c>
      <c r="AM90" s="29">
        <v>416</v>
      </c>
      <c r="AN90" s="34" t="s">
        <v>309</v>
      </c>
      <c r="AO90" s="29" t="s">
        <v>318</v>
      </c>
      <c r="AP90" s="29">
        <v>2631918</v>
      </c>
    </row>
    <row r="91" spans="26:42" x14ac:dyDescent="0.25">
      <c r="Z91" s="72" t="s">
        <v>319</v>
      </c>
      <c r="AA91" s="32">
        <v>134.61000000000001</v>
      </c>
      <c r="AF91" s="29" t="s">
        <v>309</v>
      </c>
      <c r="AG91" s="29" t="s">
        <v>320</v>
      </c>
      <c r="AH91" s="32">
        <v>86.42</v>
      </c>
      <c r="AI91" s="33">
        <v>90</v>
      </c>
      <c r="AK91" s="34" t="s">
        <v>309</v>
      </c>
      <c r="AL91" s="29" t="s">
        <v>320</v>
      </c>
      <c r="AM91" s="29">
        <v>346</v>
      </c>
      <c r="AN91" s="34" t="s">
        <v>309</v>
      </c>
      <c r="AO91" s="29" t="s">
        <v>320</v>
      </c>
      <c r="AP91" s="29">
        <v>4044281</v>
      </c>
    </row>
    <row r="92" spans="26:42" x14ac:dyDescent="0.25">
      <c r="Z92" s="29" t="s">
        <v>82</v>
      </c>
      <c r="AA92" s="32">
        <v>109.99</v>
      </c>
      <c r="AF92" s="29" t="s">
        <v>309</v>
      </c>
      <c r="AG92" s="29" t="s">
        <v>321</v>
      </c>
      <c r="AH92" s="32">
        <v>38.01</v>
      </c>
      <c r="AI92" s="33">
        <v>91</v>
      </c>
      <c r="AK92" s="34" t="s">
        <v>309</v>
      </c>
      <c r="AL92" s="29" t="s">
        <v>321</v>
      </c>
      <c r="AM92" s="29">
        <v>316</v>
      </c>
      <c r="AN92" s="34" t="s">
        <v>309</v>
      </c>
      <c r="AO92" s="29" t="s">
        <v>321</v>
      </c>
      <c r="AP92" s="29">
        <v>8300842</v>
      </c>
    </row>
    <row r="93" spans="26:42" x14ac:dyDescent="0.25">
      <c r="Z93" s="29" t="s">
        <v>94</v>
      </c>
      <c r="AA93" s="32">
        <v>145.93</v>
      </c>
      <c r="AF93" s="29" t="s">
        <v>322</v>
      </c>
      <c r="AG93" s="29" t="s">
        <v>323</v>
      </c>
      <c r="AH93" s="32">
        <v>51.16</v>
      </c>
      <c r="AI93" s="33">
        <v>92</v>
      </c>
      <c r="AK93" s="34" t="s">
        <v>322</v>
      </c>
      <c r="AL93" s="29" t="s">
        <v>323</v>
      </c>
      <c r="AM93" s="29">
        <v>206</v>
      </c>
      <c r="AN93" s="34" t="s">
        <v>322</v>
      </c>
      <c r="AO93" s="29" t="s">
        <v>323</v>
      </c>
      <c r="AP93" s="29">
        <v>4095269</v>
      </c>
    </row>
    <row r="94" spans="26:42" x14ac:dyDescent="0.25">
      <c r="Z94" s="29" t="s">
        <v>97</v>
      </c>
      <c r="AA94" s="32">
        <v>171.02</v>
      </c>
      <c r="AF94" s="29" t="s">
        <v>322</v>
      </c>
      <c r="AG94" s="29" t="s">
        <v>324</v>
      </c>
      <c r="AH94" s="32">
        <v>46.65</v>
      </c>
      <c r="AI94" s="33">
        <v>93</v>
      </c>
      <c r="AK94" s="34" t="s">
        <v>322</v>
      </c>
      <c r="AL94" s="29" t="s">
        <v>324</v>
      </c>
      <c r="AM94" s="29">
        <v>606</v>
      </c>
      <c r="AN94" s="34" t="s">
        <v>322</v>
      </c>
      <c r="AO94" s="29" t="s">
        <v>324</v>
      </c>
      <c r="AP94" s="29">
        <v>13182253</v>
      </c>
    </row>
    <row r="95" spans="26:42" x14ac:dyDescent="0.25">
      <c r="Z95" s="29" t="s">
        <v>101</v>
      </c>
      <c r="AA95" s="32">
        <v>165.71</v>
      </c>
      <c r="AF95" s="29" t="s">
        <v>322</v>
      </c>
      <c r="AG95" s="29" t="s">
        <v>325</v>
      </c>
      <c r="AH95" s="32">
        <v>46.39</v>
      </c>
      <c r="AI95" s="33">
        <v>94</v>
      </c>
      <c r="AK95" s="34" t="s">
        <v>322</v>
      </c>
      <c r="AL95" s="29" t="s">
        <v>325</v>
      </c>
      <c r="AM95" s="29">
        <v>939</v>
      </c>
      <c r="AN95" s="34" t="s">
        <v>322</v>
      </c>
      <c r="AO95" s="29" t="s">
        <v>325</v>
      </c>
      <c r="AP95" s="29">
        <v>20132884</v>
      </c>
    </row>
    <row r="96" spans="26:42" x14ac:dyDescent="0.25">
      <c r="Z96" s="29" t="s">
        <v>104</v>
      </c>
      <c r="AA96" s="32">
        <v>88.84</v>
      </c>
      <c r="AF96" s="29" t="s">
        <v>322</v>
      </c>
      <c r="AG96" s="29" t="s">
        <v>326</v>
      </c>
      <c r="AH96" s="32">
        <v>25.98</v>
      </c>
      <c r="AI96" s="33">
        <v>95</v>
      </c>
      <c r="AK96" s="34" t="s">
        <v>322</v>
      </c>
      <c r="AL96" s="29" t="s">
        <v>326</v>
      </c>
      <c r="AM96" s="29">
        <v>659</v>
      </c>
      <c r="AN96" s="34" t="s">
        <v>322</v>
      </c>
      <c r="AO96" s="29" t="s">
        <v>326</v>
      </c>
      <c r="AP96" s="29">
        <v>25190496</v>
      </c>
    </row>
    <row r="97" spans="26:42" x14ac:dyDescent="0.25">
      <c r="Z97" s="29" t="s">
        <v>107</v>
      </c>
      <c r="AA97" s="32">
        <v>131.36000000000001</v>
      </c>
      <c r="AF97" s="29" t="s">
        <v>322</v>
      </c>
      <c r="AG97" s="29" t="s">
        <v>327</v>
      </c>
      <c r="AH97" s="32">
        <v>51.94</v>
      </c>
      <c r="AI97" s="33">
        <v>96</v>
      </c>
      <c r="AK97" s="34" t="s">
        <v>322</v>
      </c>
      <c r="AL97" s="29" t="s">
        <v>327</v>
      </c>
      <c r="AM97" s="29">
        <v>706</v>
      </c>
      <c r="AN97" s="34" t="s">
        <v>322</v>
      </c>
      <c r="AO97" s="29" t="s">
        <v>327</v>
      </c>
      <c r="AP97" s="29">
        <v>13620332</v>
      </c>
    </row>
    <row r="98" spans="26:42" x14ac:dyDescent="0.25">
      <c r="Z98" s="29" t="s">
        <v>110</v>
      </c>
      <c r="AA98" s="32">
        <v>175.13</v>
      </c>
      <c r="AF98" s="29" t="s">
        <v>322</v>
      </c>
      <c r="AG98" s="29" t="s">
        <v>328</v>
      </c>
      <c r="AH98" s="32">
        <v>42.51</v>
      </c>
      <c r="AI98" s="33">
        <v>97</v>
      </c>
      <c r="AK98" s="34" t="s">
        <v>322</v>
      </c>
      <c r="AL98" s="29" t="s">
        <v>328</v>
      </c>
      <c r="AM98" s="29">
        <v>795</v>
      </c>
      <c r="AN98" s="34" t="s">
        <v>322</v>
      </c>
      <c r="AO98" s="29" t="s">
        <v>328</v>
      </c>
      <c r="AP98" s="29">
        <v>18703573</v>
      </c>
    </row>
    <row r="99" spans="26:42" x14ac:dyDescent="0.25">
      <c r="Z99" s="72" t="s">
        <v>329</v>
      </c>
      <c r="AA99" s="32">
        <v>131.46</v>
      </c>
      <c r="AF99" s="29" t="s">
        <v>322</v>
      </c>
      <c r="AG99" s="29" t="s">
        <v>330</v>
      </c>
      <c r="AH99" s="32">
        <v>52.21</v>
      </c>
      <c r="AI99" s="33">
        <v>98</v>
      </c>
      <c r="AK99" s="34" t="s">
        <v>322</v>
      </c>
      <c r="AL99" s="29" t="s">
        <v>330</v>
      </c>
      <c r="AM99" s="29">
        <v>606</v>
      </c>
      <c r="AN99" s="34" t="s">
        <v>322</v>
      </c>
      <c r="AO99" s="29" t="s">
        <v>330</v>
      </c>
      <c r="AP99" s="29">
        <v>11607310</v>
      </c>
    </row>
    <row r="100" spans="26:42" x14ac:dyDescent="0.25">
      <c r="Z100" s="29" t="s">
        <v>113</v>
      </c>
      <c r="AA100" s="32">
        <v>79.88</v>
      </c>
      <c r="AF100" s="29" t="s">
        <v>322</v>
      </c>
      <c r="AG100" s="29" t="s">
        <v>331</v>
      </c>
      <c r="AH100" s="32">
        <v>42.65</v>
      </c>
      <c r="AI100" s="33">
        <v>99</v>
      </c>
      <c r="AK100" s="34" t="s">
        <v>322</v>
      </c>
      <c r="AL100" s="29" t="s">
        <v>331</v>
      </c>
      <c r="AM100" s="29">
        <v>628</v>
      </c>
      <c r="AN100" s="34" t="s">
        <v>322</v>
      </c>
      <c r="AO100" s="29" t="s">
        <v>331</v>
      </c>
      <c r="AP100" s="29">
        <v>14781480</v>
      </c>
    </row>
    <row r="101" spans="26:42" x14ac:dyDescent="0.25">
      <c r="Z101" s="29" t="s">
        <v>116</v>
      </c>
      <c r="AA101" s="32">
        <v>168.23</v>
      </c>
      <c r="AF101" s="29" t="s">
        <v>322</v>
      </c>
      <c r="AG101" s="29" t="s">
        <v>332</v>
      </c>
      <c r="AH101" s="32">
        <v>42.83</v>
      </c>
      <c r="AI101" s="33">
        <v>100</v>
      </c>
      <c r="AK101" s="34" t="s">
        <v>322</v>
      </c>
      <c r="AL101" s="29" t="s">
        <v>332</v>
      </c>
      <c r="AM101" s="29">
        <v>600</v>
      </c>
      <c r="AN101" s="34" t="s">
        <v>322</v>
      </c>
      <c r="AO101" s="29" t="s">
        <v>332</v>
      </c>
      <c r="AP101" s="29">
        <v>14125869</v>
      </c>
    </row>
    <row r="102" spans="26:42" x14ac:dyDescent="0.25">
      <c r="Z102" s="29" t="s">
        <v>119</v>
      </c>
      <c r="AA102" s="32">
        <v>82.93</v>
      </c>
      <c r="AF102" s="29" t="s">
        <v>322</v>
      </c>
      <c r="AG102" s="29" t="s">
        <v>333</v>
      </c>
      <c r="AH102" s="32">
        <v>29.63</v>
      </c>
      <c r="AI102" s="33">
        <v>101</v>
      </c>
      <c r="AK102" s="34" t="s">
        <v>322</v>
      </c>
      <c r="AL102" s="29" t="s">
        <v>333</v>
      </c>
      <c r="AM102" s="29">
        <v>736</v>
      </c>
      <c r="AN102" s="34" t="s">
        <v>322</v>
      </c>
      <c r="AO102" s="29" t="s">
        <v>333</v>
      </c>
      <c r="AP102" s="29">
        <v>24674858</v>
      </c>
    </row>
    <row r="103" spans="26:42" x14ac:dyDescent="0.25">
      <c r="Z103" s="29" t="s">
        <v>122</v>
      </c>
      <c r="AA103" s="32">
        <v>107.76</v>
      </c>
      <c r="AF103" s="29" t="s">
        <v>322</v>
      </c>
      <c r="AG103" s="29" t="s">
        <v>334</v>
      </c>
      <c r="AH103" s="32">
        <v>66.08</v>
      </c>
      <c r="AI103" s="33">
        <v>102</v>
      </c>
      <c r="AK103" s="34" t="s">
        <v>322</v>
      </c>
      <c r="AL103" s="29" t="s">
        <v>334</v>
      </c>
      <c r="AM103" s="29">
        <v>996</v>
      </c>
      <c r="AN103" s="34" t="s">
        <v>322</v>
      </c>
      <c r="AO103" s="29" t="s">
        <v>334</v>
      </c>
      <c r="AP103" s="29">
        <v>14988456</v>
      </c>
    </row>
    <row r="104" spans="26:42" x14ac:dyDescent="0.25">
      <c r="Z104" s="29" t="s">
        <v>125</v>
      </c>
      <c r="AA104" s="32">
        <v>154.80000000000001</v>
      </c>
      <c r="AF104" s="29" t="s">
        <v>322</v>
      </c>
      <c r="AG104" s="29" t="s">
        <v>335</v>
      </c>
      <c r="AH104" s="32">
        <v>40.42</v>
      </c>
      <c r="AI104" s="33">
        <v>103</v>
      </c>
      <c r="AK104" s="34" t="s">
        <v>322</v>
      </c>
      <c r="AL104" s="29" t="s">
        <v>335</v>
      </c>
      <c r="AM104" s="29">
        <v>423</v>
      </c>
      <c r="AN104" s="34" t="s">
        <v>322</v>
      </c>
      <c r="AO104" s="29" t="s">
        <v>335</v>
      </c>
      <c r="AP104" s="29">
        <v>10404254</v>
      </c>
    </row>
    <row r="105" spans="26:42" x14ac:dyDescent="0.25">
      <c r="Z105" s="29" t="s">
        <v>129</v>
      </c>
      <c r="AA105" s="32">
        <v>136.5</v>
      </c>
      <c r="AF105" s="29" t="s">
        <v>322</v>
      </c>
      <c r="AG105" s="29" t="s">
        <v>336</v>
      </c>
      <c r="AH105" s="32">
        <v>60.06</v>
      </c>
      <c r="AI105" s="33">
        <v>104</v>
      </c>
      <c r="AK105" s="34" t="s">
        <v>322</v>
      </c>
      <c r="AL105" s="29" t="s">
        <v>336</v>
      </c>
      <c r="AM105" s="29">
        <v>937</v>
      </c>
      <c r="AN105" s="34" t="s">
        <v>322</v>
      </c>
      <c r="AO105" s="29" t="s">
        <v>336</v>
      </c>
      <c r="AP105" s="29">
        <v>15692462</v>
      </c>
    </row>
    <row r="106" spans="26:42" x14ac:dyDescent="0.25">
      <c r="Z106" s="29" t="s">
        <v>132</v>
      </c>
      <c r="AA106" s="32">
        <v>142.52000000000001</v>
      </c>
      <c r="AF106" s="29" t="s">
        <v>322</v>
      </c>
      <c r="AG106" s="29" t="s">
        <v>337</v>
      </c>
      <c r="AH106" s="32">
        <v>147.29</v>
      </c>
      <c r="AI106" s="33">
        <v>105</v>
      </c>
      <c r="AK106" s="34" t="s">
        <v>322</v>
      </c>
      <c r="AL106" s="29" t="s">
        <v>337</v>
      </c>
      <c r="AM106" s="29">
        <v>695</v>
      </c>
      <c r="AN106" s="34" t="s">
        <v>322</v>
      </c>
      <c r="AO106" s="29" t="s">
        <v>337</v>
      </c>
      <c r="AP106" s="29">
        <v>4725341</v>
      </c>
    </row>
    <row r="107" spans="26:42" x14ac:dyDescent="0.25">
      <c r="Z107" s="29" t="s">
        <v>135</v>
      </c>
      <c r="AA107" s="32">
        <v>118.81</v>
      </c>
      <c r="AF107" s="29" t="s">
        <v>322</v>
      </c>
      <c r="AG107" s="29" t="s">
        <v>338</v>
      </c>
      <c r="AH107" s="32">
        <v>90.41</v>
      </c>
      <c r="AI107" s="33">
        <v>106</v>
      </c>
      <c r="AK107" s="34" t="s">
        <v>322</v>
      </c>
      <c r="AL107" s="29" t="s">
        <v>338</v>
      </c>
      <c r="AM107" s="29">
        <v>416</v>
      </c>
      <c r="AN107" s="34" t="s">
        <v>322</v>
      </c>
      <c r="AO107" s="29" t="s">
        <v>338</v>
      </c>
      <c r="AP107" s="29">
        <v>4567885</v>
      </c>
    </row>
    <row r="108" spans="26:42" x14ac:dyDescent="0.25">
      <c r="Z108" s="29" t="s">
        <v>138</v>
      </c>
      <c r="AA108" s="32">
        <v>168.58</v>
      </c>
      <c r="AF108" s="29" t="s">
        <v>322</v>
      </c>
      <c r="AG108" s="29" t="s">
        <v>339</v>
      </c>
      <c r="AH108" s="32">
        <v>78.56</v>
      </c>
      <c r="AI108" s="33">
        <v>107</v>
      </c>
      <c r="AK108" s="34" t="s">
        <v>322</v>
      </c>
      <c r="AL108" s="29" t="s">
        <v>339</v>
      </c>
      <c r="AM108" s="29">
        <v>456</v>
      </c>
      <c r="AN108" s="34" t="s">
        <v>322</v>
      </c>
      <c r="AO108" s="29" t="s">
        <v>339</v>
      </c>
      <c r="AP108" s="29">
        <v>5778989</v>
      </c>
    </row>
    <row r="109" spans="26:42" x14ac:dyDescent="0.25">
      <c r="Z109" s="72" t="s">
        <v>340</v>
      </c>
      <c r="AA109" s="32">
        <v>108.11</v>
      </c>
      <c r="AF109" s="29" t="s">
        <v>341</v>
      </c>
      <c r="AG109" s="29" t="s">
        <v>342</v>
      </c>
      <c r="AH109" s="32">
        <v>75.42</v>
      </c>
      <c r="AI109" s="33">
        <v>108</v>
      </c>
      <c r="AK109" s="34" t="s">
        <v>341</v>
      </c>
      <c r="AL109" s="29" t="s">
        <v>342</v>
      </c>
      <c r="AM109" s="29">
        <v>639</v>
      </c>
      <c r="AN109" s="34" t="s">
        <v>341</v>
      </c>
      <c r="AO109" s="29" t="s">
        <v>342</v>
      </c>
      <c r="AP109" s="29">
        <v>8458861</v>
      </c>
    </row>
    <row r="110" spans="26:42" x14ac:dyDescent="0.25">
      <c r="Z110" s="29" t="s">
        <v>141</v>
      </c>
      <c r="AA110" s="32">
        <v>94.11</v>
      </c>
      <c r="AF110" s="29" t="s">
        <v>341</v>
      </c>
      <c r="AG110" s="29" t="s">
        <v>343</v>
      </c>
      <c r="AH110" s="32">
        <v>21.89</v>
      </c>
      <c r="AI110" s="33">
        <v>109</v>
      </c>
      <c r="AK110" s="34" t="s">
        <v>341</v>
      </c>
      <c r="AL110" s="29" t="s">
        <v>343</v>
      </c>
      <c r="AM110" s="29">
        <v>393</v>
      </c>
      <c r="AN110" s="34" t="s">
        <v>341</v>
      </c>
      <c r="AO110" s="29" t="s">
        <v>343</v>
      </c>
      <c r="AP110" s="29">
        <v>17794372</v>
      </c>
    </row>
    <row r="111" spans="26:42" x14ac:dyDescent="0.25">
      <c r="Z111" s="29" t="s">
        <v>144</v>
      </c>
      <c r="AA111" s="32">
        <v>73.31</v>
      </c>
      <c r="AF111" s="29" t="s">
        <v>341</v>
      </c>
      <c r="AG111" s="29" t="s">
        <v>344</v>
      </c>
      <c r="AH111" s="32">
        <v>141.44</v>
      </c>
      <c r="AI111" s="33">
        <v>110</v>
      </c>
      <c r="AK111" s="34" t="s">
        <v>341</v>
      </c>
      <c r="AL111" s="29" t="s">
        <v>344</v>
      </c>
      <c r="AM111" s="29">
        <v>613</v>
      </c>
      <c r="AN111" s="34" t="s">
        <v>341</v>
      </c>
      <c r="AO111" s="29" t="s">
        <v>344</v>
      </c>
      <c r="AP111" s="29">
        <v>4273770</v>
      </c>
    </row>
    <row r="112" spans="26:42" x14ac:dyDescent="0.25">
      <c r="Z112" s="29" t="s">
        <v>147</v>
      </c>
      <c r="AA112" s="32">
        <v>183.92</v>
      </c>
      <c r="AF112" s="29" t="s">
        <v>341</v>
      </c>
      <c r="AG112" s="29" t="s">
        <v>345</v>
      </c>
      <c r="AH112" s="32">
        <v>16.25</v>
      </c>
      <c r="AI112" s="33">
        <v>111</v>
      </c>
      <c r="AK112" s="34" t="s">
        <v>341</v>
      </c>
      <c r="AL112" s="29" t="s">
        <v>345</v>
      </c>
      <c r="AM112" s="29">
        <v>136</v>
      </c>
      <c r="AN112" s="34" t="s">
        <v>341</v>
      </c>
      <c r="AO112" s="29" t="s">
        <v>345</v>
      </c>
      <c r="AP112" s="29">
        <v>8492403</v>
      </c>
    </row>
    <row r="113" spans="26:42" x14ac:dyDescent="0.25">
      <c r="Z113" s="29" t="s">
        <v>150</v>
      </c>
      <c r="AA113" s="32">
        <v>105.89</v>
      </c>
      <c r="AF113" s="29" t="s">
        <v>341</v>
      </c>
      <c r="AG113" s="29" t="s">
        <v>346</v>
      </c>
      <c r="AH113" s="32">
        <v>74.44</v>
      </c>
      <c r="AI113" s="33">
        <v>112</v>
      </c>
      <c r="AK113" s="34" t="s">
        <v>341</v>
      </c>
      <c r="AL113" s="29" t="s">
        <v>346</v>
      </c>
      <c r="AM113" s="29">
        <v>504</v>
      </c>
      <c r="AN113" s="34" t="s">
        <v>341</v>
      </c>
      <c r="AO113" s="29" t="s">
        <v>346</v>
      </c>
      <c r="AP113" s="29">
        <v>6696908</v>
      </c>
    </row>
    <row r="114" spans="26:42" x14ac:dyDescent="0.25">
      <c r="Z114" s="29" t="s">
        <v>153</v>
      </c>
      <c r="AA114" s="32">
        <v>148.52000000000001</v>
      </c>
      <c r="AF114" s="29" t="s">
        <v>341</v>
      </c>
      <c r="AG114" s="29" t="s">
        <v>347</v>
      </c>
      <c r="AH114" s="32">
        <v>64.25</v>
      </c>
      <c r="AI114" s="33">
        <v>113</v>
      </c>
      <c r="AK114" s="34" t="s">
        <v>341</v>
      </c>
      <c r="AL114" s="29" t="s">
        <v>347</v>
      </c>
      <c r="AM114" s="29">
        <v>334</v>
      </c>
      <c r="AN114" s="34" t="s">
        <v>341</v>
      </c>
      <c r="AO114" s="29" t="s">
        <v>347</v>
      </c>
      <c r="AP114" s="29">
        <v>5213698</v>
      </c>
    </row>
    <row r="115" spans="26:42" x14ac:dyDescent="0.25">
      <c r="Z115" s="29" t="s">
        <v>156</v>
      </c>
      <c r="AA115" s="32">
        <v>120</v>
      </c>
      <c r="AF115" s="29" t="s">
        <v>341</v>
      </c>
      <c r="AG115" s="29" t="s">
        <v>348</v>
      </c>
      <c r="AH115" s="32">
        <v>103.41</v>
      </c>
      <c r="AI115" s="33">
        <v>114</v>
      </c>
      <c r="AK115" s="34" t="s">
        <v>341</v>
      </c>
      <c r="AL115" s="29" t="s">
        <v>348</v>
      </c>
      <c r="AM115" s="29">
        <v>712</v>
      </c>
      <c r="AN115" s="34" t="s">
        <v>341</v>
      </c>
      <c r="AO115" s="29" t="s">
        <v>348</v>
      </c>
      <c r="AP115" s="29">
        <v>6870521</v>
      </c>
    </row>
    <row r="116" spans="26:42" x14ac:dyDescent="0.25">
      <c r="Z116" s="29" t="s">
        <v>159</v>
      </c>
      <c r="AA116" s="32">
        <v>79.03</v>
      </c>
      <c r="AF116" s="29" t="s">
        <v>341</v>
      </c>
      <c r="AG116" s="29" t="s">
        <v>349</v>
      </c>
      <c r="AH116" s="32">
        <v>101.45</v>
      </c>
      <c r="AI116" s="33">
        <v>115</v>
      </c>
      <c r="AK116" s="34" t="s">
        <v>341</v>
      </c>
      <c r="AL116" s="29" t="s">
        <v>349</v>
      </c>
      <c r="AM116" s="29">
        <v>379</v>
      </c>
      <c r="AN116" s="34" t="s">
        <v>341</v>
      </c>
      <c r="AO116" s="29" t="s">
        <v>349</v>
      </c>
      <c r="AP116" s="29">
        <v>3726063</v>
      </c>
    </row>
    <row r="117" spans="26:42" x14ac:dyDescent="0.25">
      <c r="Z117" s="72" t="s">
        <v>350</v>
      </c>
      <c r="AA117" s="32">
        <v>101.41</v>
      </c>
      <c r="AF117" s="29" t="s">
        <v>341</v>
      </c>
      <c r="AG117" s="29" t="s">
        <v>351</v>
      </c>
      <c r="AH117" s="32">
        <v>84.65</v>
      </c>
      <c r="AI117" s="33">
        <v>116</v>
      </c>
      <c r="AK117" s="34" t="s">
        <v>341</v>
      </c>
      <c r="AL117" s="29" t="s">
        <v>351</v>
      </c>
      <c r="AM117" s="29">
        <v>921</v>
      </c>
      <c r="AN117" s="34" t="s">
        <v>341</v>
      </c>
      <c r="AO117" s="29" t="s">
        <v>351</v>
      </c>
      <c r="AP117" s="29">
        <v>10821260</v>
      </c>
    </row>
    <row r="118" spans="26:42" x14ac:dyDescent="0.25">
      <c r="Z118" s="29" t="s">
        <v>162</v>
      </c>
      <c r="AA118" s="32">
        <v>75.28</v>
      </c>
      <c r="AF118" s="29" t="s">
        <v>341</v>
      </c>
      <c r="AG118" s="29" t="s">
        <v>352</v>
      </c>
      <c r="AH118" s="32">
        <v>103.5</v>
      </c>
      <c r="AI118" s="33">
        <v>117</v>
      </c>
      <c r="AK118" s="34" t="s">
        <v>341</v>
      </c>
      <c r="AL118" s="29" t="s">
        <v>352</v>
      </c>
      <c r="AM118" s="29">
        <v>487</v>
      </c>
      <c r="AN118" s="34" t="s">
        <v>341</v>
      </c>
      <c r="AO118" s="29" t="s">
        <v>352</v>
      </c>
      <c r="AP118" s="29">
        <v>4695587</v>
      </c>
    </row>
    <row r="119" spans="26:42" x14ac:dyDescent="0.25">
      <c r="Z119" s="29" t="s">
        <v>165</v>
      </c>
      <c r="AA119" s="32">
        <v>191.12</v>
      </c>
      <c r="AF119" s="29" t="s">
        <v>341</v>
      </c>
      <c r="AG119" s="29" t="s">
        <v>353</v>
      </c>
      <c r="AH119" s="32">
        <v>44.48</v>
      </c>
      <c r="AI119" s="33">
        <v>118</v>
      </c>
      <c r="AK119" s="34" t="s">
        <v>341</v>
      </c>
      <c r="AL119" s="29" t="s">
        <v>353</v>
      </c>
      <c r="AM119" s="29">
        <v>574</v>
      </c>
      <c r="AN119" s="34" t="s">
        <v>341</v>
      </c>
      <c r="AO119" s="29" t="s">
        <v>353</v>
      </c>
      <c r="AP119" s="29">
        <v>12915326</v>
      </c>
    </row>
    <row r="120" spans="26:42" x14ac:dyDescent="0.25">
      <c r="Z120" s="29" t="s">
        <v>168</v>
      </c>
      <c r="AA120" s="32">
        <v>108.97</v>
      </c>
      <c r="AF120" s="29" t="s">
        <v>341</v>
      </c>
      <c r="AG120" s="29" t="s">
        <v>354</v>
      </c>
      <c r="AH120" s="32">
        <v>124.02</v>
      </c>
      <c r="AI120" s="33">
        <v>119</v>
      </c>
      <c r="AK120" s="34" t="s">
        <v>341</v>
      </c>
      <c r="AL120" s="29" t="s">
        <v>354</v>
      </c>
      <c r="AM120" s="29">
        <v>315</v>
      </c>
      <c r="AN120" s="34" t="s">
        <v>341</v>
      </c>
      <c r="AO120" s="29" t="s">
        <v>354</v>
      </c>
      <c r="AP120" s="29">
        <v>2527842</v>
      </c>
    </row>
    <row r="121" spans="26:42" x14ac:dyDescent="0.25">
      <c r="Z121" s="29" t="s">
        <v>171</v>
      </c>
      <c r="AA121" s="32">
        <v>119.89</v>
      </c>
      <c r="AF121" s="29" t="s">
        <v>341</v>
      </c>
      <c r="AG121" s="29" t="s">
        <v>355</v>
      </c>
      <c r="AH121" s="32">
        <v>184.41</v>
      </c>
      <c r="AI121" s="33">
        <v>120</v>
      </c>
      <c r="AK121" s="34" t="s">
        <v>341</v>
      </c>
      <c r="AL121" s="29" t="s">
        <v>355</v>
      </c>
      <c r="AM121" s="29">
        <v>789</v>
      </c>
      <c r="AN121" s="34" t="s">
        <v>341</v>
      </c>
      <c r="AO121" s="29" t="s">
        <v>355</v>
      </c>
      <c r="AP121" s="29">
        <v>4251282</v>
      </c>
    </row>
    <row r="122" spans="26:42" x14ac:dyDescent="0.25">
      <c r="Z122" s="29" t="s">
        <v>174</v>
      </c>
      <c r="AA122" s="32">
        <v>80.31</v>
      </c>
      <c r="AF122" s="29" t="s">
        <v>356</v>
      </c>
      <c r="AG122" s="29" t="s">
        <v>357</v>
      </c>
      <c r="AH122" s="32">
        <v>85.45</v>
      </c>
      <c r="AI122" s="33">
        <v>121</v>
      </c>
      <c r="AK122" s="34" t="s">
        <v>356</v>
      </c>
      <c r="AL122" s="29" t="s">
        <v>357</v>
      </c>
      <c r="AM122" s="29">
        <v>663</v>
      </c>
      <c r="AN122" s="34" t="s">
        <v>356</v>
      </c>
      <c r="AO122" s="29" t="s">
        <v>357</v>
      </c>
      <c r="AP122" s="29">
        <v>7793810</v>
      </c>
    </row>
    <row r="123" spans="26:42" x14ac:dyDescent="0.25">
      <c r="Z123" s="29" t="s">
        <v>177</v>
      </c>
      <c r="AA123" s="32">
        <v>191.15</v>
      </c>
      <c r="AF123" s="29" t="s">
        <v>356</v>
      </c>
      <c r="AG123" s="29" t="s">
        <v>358</v>
      </c>
      <c r="AH123" s="32">
        <v>69</v>
      </c>
      <c r="AI123" s="33">
        <v>122</v>
      </c>
      <c r="AK123" s="34" t="s">
        <v>356</v>
      </c>
      <c r="AL123" s="29" t="s">
        <v>358</v>
      </c>
      <c r="AM123" s="29">
        <v>408</v>
      </c>
      <c r="AN123" s="34" t="s">
        <v>356</v>
      </c>
      <c r="AO123" s="29" t="s">
        <v>358</v>
      </c>
      <c r="AP123" s="29">
        <v>5905444</v>
      </c>
    </row>
    <row r="124" spans="26:42" x14ac:dyDescent="0.25">
      <c r="Z124" s="29" t="s">
        <v>180</v>
      </c>
      <c r="AA124" s="32">
        <v>54.1</v>
      </c>
      <c r="AF124" s="29" t="s">
        <v>356</v>
      </c>
      <c r="AG124" s="29" t="s">
        <v>359</v>
      </c>
      <c r="AH124" s="32">
        <v>27.27</v>
      </c>
      <c r="AI124" s="33">
        <v>123</v>
      </c>
      <c r="AK124" s="34" t="s">
        <v>356</v>
      </c>
      <c r="AL124" s="29" t="s">
        <v>359</v>
      </c>
      <c r="AM124" s="29">
        <v>662</v>
      </c>
      <c r="AN124" s="34" t="s">
        <v>356</v>
      </c>
      <c r="AO124" s="29" t="s">
        <v>359</v>
      </c>
      <c r="AP124" s="29">
        <v>24291274</v>
      </c>
    </row>
    <row r="125" spans="26:42" x14ac:dyDescent="0.25">
      <c r="Z125" s="29" t="s">
        <v>183</v>
      </c>
      <c r="AA125" s="32">
        <v>131.82</v>
      </c>
      <c r="AF125" s="29" t="s">
        <v>356</v>
      </c>
      <c r="AG125" s="29" t="s">
        <v>360</v>
      </c>
      <c r="AH125" s="32">
        <v>24.5</v>
      </c>
      <c r="AI125" s="33">
        <v>124</v>
      </c>
      <c r="AK125" s="34" t="s">
        <v>356</v>
      </c>
      <c r="AL125" s="29" t="s">
        <v>360</v>
      </c>
      <c r="AM125" s="29">
        <v>810</v>
      </c>
      <c r="AN125" s="34" t="s">
        <v>356</v>
      </c>
      <c r="AO125" s="29" t="s">
        <v>360</v>
      </c>
      <c r="AP125" s="29">
        <v>32977457</v>
      </c>
    </row>
    <row r="126" spans="26:42" x14ac:dyDescent="0.25">
      <c r="Z126" s="29" t="s">
        <v>186</v>
      </c>
      <c r="AA126" s="32">
        <v>88.06</v>
      </c>
      <c r="AF126" s="29" t="s">
        <v>356</v>
      </c>
      <c r="AG126" s="29" t="s">
        <v>361</v>
      </c>
      <c r="AH126" s="32">
        <v>66.05</v>
      </c>
      <c r="AI126" s="33">
        <v>125</v>
      </c>
      <c r="AK126" s="34" t="s">
        <v>356</v>
      </c>
      <c r="AL126" s="29" t="s">
        <v>361</v>
      </c>
      <c r="AM126" s="29">
        <v>670</v>
      </c>
      <c r="AN126" s="34" t="s">
        <v>356</v>
      </c>
      <c r="AO126" s="29" t="s">
        <v>361</v>
      </c>
      <c r="AP126" s="29">
        <v>10037726</v>
      </c>
    </row>
    <row r="127" spans="26:42" x14ac:dyDescent="0.25">
      <c r="Z127" s="29" t="s">
        <v>189</v>
      </c>
      <c r="AA127" s="32">
        <v>88.86</v>
      </c>
      <c r="AF127" s="29" t="s">
        <v>356</v>
      </c>
      <c r="AG127" s="29" t="s">
        <v>362</v>
      </c>
      <c r="AH127" s="32">
        <v>54.43</v>
      </c>
      <c r="AI127" s="33">
        <v>126</v>
      </c>
      <c r="AK127" s="34" t="s">
        <v>356</v>
      </c>
      <c r="AL127" s="29" t="s">
        <v>362</v>
      </c>
      <c r="AM127" s="29">
        <v>472</v>
      </c>
      <c r="AN127" s="34" t="s">
        <v>356</v>
      </c>
      <c r="AO127" s="29" t="s">
        <v>362</v>
      </c>
      <c r="AP127" s="29">
        <v>8653295</v>
      </c>
    </row>
    <row r="128" spans="26:42" x14ac:dyDescent="0.25">
      <c r="Z128" s="29" t="s">
        <v>192</v>
      </c>
      <c r="AA128" s="32">
        <v>41.3</v>
      </c>
      <c r="AF128" s="29" t="s">
        <v>356</v>
      </c>
      <c r="AG128" s="29" t="s">
        <v>363</v>
      </c>
      <c r="AH128" s="32">
        <v>52.21</v>
      </c>
      <c r="AI128" s="33">
        <v>127</v>
      </c>
      <c r="AK128" s="34" t="s">
        <v>356</v>
      </c>
      <c r="AL128" s="29" t="s">
        <v>363</v>
      </c>
      <c r="AM128" s="29">
        <v>379</v>
      </c>
      <c r="AN128" s="34" t="s">
        <v>356</v>
      </c>
      <c r="AO128" s="29" t="s">
        <v>363</v>
      </c>
      <c r="AP128" s="29">
        <v>7278894</v>
      </c>
    </row>
    <row r="129" spans="26:42" x14ac:dyDescent="0.25">
      <c r="Z129" s="72" t="s">
        <v>364</v>
      </c>
      <c r="AA129" s="32">
        <v>69.400000000000006</v>
      </c>
      <c r="AF129" s="29" t="s">
        <v>356</v>
      </c>
      <c r="AG129" s="29" t="s">
        <v>365</v>
      </c>
      <c r="AH129" s="32">
        <v>81.760000000000005</v>
      </c>
      <c r="AI129" s="33">
        <v>128</v>
      </c>
      <c r="AK129" s="34" t="s">
        <v>356</v>
      </c>
      <c r="AL129" s="29" t="s">
        <v>365</v>
      </c>
      <c r="AM129" s="29">
        <v>781</v>
      </c>
      <c r="AN129" s="34" t="s">
        <v>356</v>
      </c>
      <c r="AO129" s="29" t="s">
        <v>365</v>
      </c>
      <c r="AP129" s="29">
        <v>9588810</v>
      </c>
    </row>
    <row r="130" spans="26:42" x14ac:dyDescent="0.25">
      <c r="Z130" s="29" t="s">
        <v>195</v>
      </c>
      <c r="AA130" s="32">
        <v>53</v>
      </c>
      <c r="AF130" s="29" t="s">
        <v>356</v>
      </c>
      <c r="AG130" s="29" t="s">
        <v>366</v>
      </c>
      <c r="AH130" s="32">
        <v>22.77</v>
      </c>
      <c r="AI130" s="33">
        <v>129</v>
      </c>
      <c r="AK130" s="34" t="s">
        <v>356</v>
      </c>
      <c r="AL130" s="29" t="s">
        <v>366</v>
      </c>
      <c r="AM130" s="29">
        <v>446</v>
      </c>
      <c r="AN130" s="34" t="s">
        <v>356</v>
      </c>
      <c r="AO130" s="29" t="s">
        <v>366</v>
      </c>
      <c r="AP130" s="29">
        <v>19672893</v>
      </c>
    </row>
    <row r="131" spans="26:42" x14ac:dyDescent="0.25">
      <c r="Z131" s="29" t="s">
        <v>198</v>
      </c>
      <c r="AA131" s="32">
        <v>90.91</v>
      </c>
      <c r="AF131" s="29" t="s">
        <v>356</v>
      </c>
      <c r="AG131" s="29" t="s">
        <v>367</v>
      </c>
      <c r="AH131" s="32">
        <v>69.5</v>
      </c>
      <c r="AI131" s="33">
        <v>130</v>
      </c>
      <c r="AK131" s="34" t="s">
        <v>356</v>
      </c>
      <c r="AL131" s="29" t="s">
        <v>367</v>
      </c>
      <c r="AM131" s="29">
        <v>533</v>
      </c>
      <c r="AN131" s="34" t="s">
        <v>356</v>
      </c>
      <c r="AO131" s="29" t="s">
        <v>367</v>
      </c>
      <c r="AP131" s="29">
        <v>7625527</v>
      </c>
    </row>
    <row r="132" spans="26:42" x14ac:dyDescent="0.25">
      <c r="Z132" s="29" t="s">
        <v>201</v>
      </c>
      <c r="AA132" s="32">
        <v>62.97</v>
      </c>
      <c r="AF132" s="29" t="s">
        <v>356</v>
      </c>
      <c r="AG132" s="29" t="s">
        <v>368</v>
      </c>
      <c r="AH132" s="32">
        <v>58.63</v>
      </c>
      <c r="AI132" s="33">
        <v>131</v>
      </c>
      <c r="AK132" s="34" t="s">
        <v>356</v>
      </c>
      <c r="AL132" s="29" t="s">
        <v>368</v>
      </c>
      <c r="AM132" s="29">
        <v>484</v>
      </c>
      <c r="AN132" s="34" t="s">
        <v>356</v>
      </c>
      <c r="AO132" s="29" t="s">
        <v>368</v>
      </c>
      <c r="AP132" s="29">
        <v>8306445</v>
      </c>
    </row>
    <row r="133" spans="26:42" x14ac:dyDescent="0.25">
      <c r="Z133" s="29" t="s">
        <v>204</v>
      </c>
      <c r="AA133" s="32">
        <v>92.35</v>
      </c>
      <c r="AF133" s="29" t="s">
        <v>356</v>
      </c>
      <c r="AG133" s="29" t="s">
        <v>369</v>
      </c>
      <c r="AH133" s="32">
        <v>37.69</v>
      </c>
      <c r="AI133" s="33">
        <v>132</v>
      </c>
      <c r="AK133" s="34" t="s">
        <v>356</v>
      </c>
      <c r="AL133" s="29" t="s">
        <v>369</v>
      </c>
      <c r="AM133" s="29">
        <v>444</v>
      </c>
      <c r="AN133" s="34" t="s">
        <v>356</v>
      </c>
      <c r="AO133" s="29" t="s">
        <v>369</v>
      </c>
      <c r="AP133" s="29">
        <v>11806660</v>
      </c>
    </row>
    <row r="134" spans="26:42" x14ac:dyDescent="0.25">
      <c r="Z134" s="29" t="s">
        <v>207</v>
      </c>
      <c r="AA134" s="32">
        <v>137.21</v>
      </c>
      <c r="AF134" s="29" t="s">
        <v>356</v>
      </c>
      <c r="AG134" s="29" t="s">
        <v>370</v>
      </c>
      <c r="AH134" s="32">
        <v>56.93</v>
      </c>
      <c r="AI134" s="33">
        <v>133</v>
      </c>
      <c r="AK134" s="34" t="s">
        <v>356</v>
      </c>
      <c r="AL134" s="29" t="s">
        <v>370</v>
      </c>
      <c r="AM134" s="29">
        <v>415</v>
      </c>
      <c r="AN134" s="34" t="s">
        <v>356</v>
      </c>
      <c r="AO134" s="29" t="s">
        <v>370</v>
      </c>
      <c r="AP134" s="29">
        <v>7280316</v>
      </c>
    </row>
    <row r="135" spans="26:42" x14ac:dyDescent="0.25">
      <c r="Z135" s="29" t="s">
        <v>210</v>
      </c>
      <c r="AA135" s="32">
        <v>56.07</v>
      </c>
      <c r="AF135" s="29" t="s">
        <v>356</v>
      </c>
      <c r="AG135" s="29" t="s">
        <v>371</v>
      </c>
      <c r="AH135" s="32">
        <v>129</v>
      </c>
      <c r="AI135" s="33">
        <v>134</v>
      </c>
      <c r="AK135" s="34" t="s">
        <v>356</v>
      </c>
      <c r="AL135" s="29" t="s">
        <v>371</v>
      </c>
      <c r="AM135" s="29">
        <v>736</v>
      </c>
      <c r="AN135" s="34" t="s">
        <v>356</v>
      </c>
      <c r="AO135" s="29" t="s">
        <v>371</v>
      </c>
      <c r="AP135" s="29">
        <v>5740507</v>
      </c>
    </row>
    <row r="136" spans="26:42" x14ac:dyDescent="0.25">
      <c r="Z136" s="29" t="s">
        <v>213</v>
      </c>
      <c r="AA136" s="32">
        <v>49.91</v>
      </c>
      <c r="AF136" s="29" t="s">
        <v>356</v>
      </c>
      <c r="AG136" s="29" t="s">
        <v>372</v>
      </c>
      <c r="AH136" s="32">
        <v>84.8</v>
      </c>
      <c r="AI136" s="33">
        <v>135</v>
      </c>
      <c r="AK136" s="34" t="s">
        <v>356</v>
      </c>
      <c r="AL136" s="29" t="s">
        <v>372</v>
      </c>
      <c r="AM136" s="29">
        <v>867</v>
      </c>
      <c r="AN136" s="34" t="s">
        <v>356</v>
      </c>
      <c r="AO136" s="29" t="s">
        <v>372</v>
      </c>
      <c r="AP136" s="29">
        <v>10170694</v>
      </c>
    </row>
    <row r="137" spans="26:42" x14ac:dyDescent="0.25">
      <c r="Z137" s="29" t="s">
        <v>216</v>
      </c>
      <c r="AA137" s="32">
        <v>72.75</v>
      </c>
      <c r="AF137" s="29" t="s">
        <v>356</v>
      </c>
      <c r="AG137" s="29" t="s">
        <v>373</v>
      </c>
      <c r="AH137" s="32">
        <v>21.55</v>
      </c>
      <c r="AI137" s="33">
        <v>136</v>
      </c>
      <c r="AK137" s="34" t="s">
        <v>356</v>
      </c>
      <c r="AL137" s="29" t="s">
        <v>373</v>
      </c>
      <c r="AM137" s="29">
        <v>505</v>
      </c>
      <c r="AN137" s="34" t="s">
        <v>356</v>
      </c>
      <c r="AO137" s="29" t="s">
        <v>373</v>
      </c>
      <c r="AP137" s="29">
        <v>23709076</v>
      </c>
    </row>
    <row r="138" spans="26:42" x14ac:dyDescent="0.25">
      <c r="Z138" s="29" t="s">
        <v>219</v>
      </c>
      <c r="AA138" s="32">
        <v>38.76</v>
      </c>
      <c r="AF138" s="29" t="s">
        <v>356</v>
      </c>
      <c r="AG138" s="29" t="s">
        <v>374</v>
      </c>
      <c r="AH138" s="32">
        <v>96.74</v>
      </c>
      <c r="AI138" s="33">
        <v>137</v>
      </c>
      <c r="AK138" s="34" t="s">
        <v>356</v>
      </c>
      <c r="AL138" s="29" t="s">
        <v>374</v>
      </c>
      <c r="AM138" s="29">
        <v>796</v>
      </c>
      <c r="AN138" s="34" t="s">
        <v>356</v>
      </c>
      <c r="AO138" s="29" t="s">
        <v>374</v>
      </c>
      <c r="AP138" s="29">
        <v>8243491</v>
      </c>
    </row>
    <row r="139" spans="26:42" x14ac:dyDescent="0.25">
      <c r="Z139" s="29" t="s">
        <v>222</v>
      </c>
      <c r="AA139" s="32">
        <v>90.21</v>
      </c>
      <c r="AF139" s="29" t="s">
        <v>375</v>
      </c>
      <c r="AG139" s="29" t="s">
        <v>376</v>
      </c>
      <c r="AH139" s="32">
        <v>18.54</v>
      </c>
      <c r="AI139" s="33">
        <v>138</v>
      </c>
      <c r="AK139" s="34" t="s">
        <v>375</v>
      </c>
      <c r="AL139" s="29" t="s">
        <v>376</v>
      </c>
      <c r="AM139" s="29">
        <v>159</v>
      </c>
      <c r="AN139" s="34" t="s">
        <v>375</v>
      </c>
      <c r="AO139" s="29" t="s">
        <v>376</v>
      </c>
      <c r="AP139" s="29">
        <v>8577011</v>
      </c>
    </row>
    <row r="140" spans="26:42" x14ac:dyDescent="0.25">
      <c r="Z140" s="29" t="s">
        <v>225</v>
      </c>
      <c r="AA140" s="32">
        <v>46.5</v>
      </c>
      <c r="AF140" s="29" t="s">
        <v>375</v>
      </c>
      <c r="AG140" s="29" t="s">
        <v>377</v>
      </c>
      <c r="AH140" s="32">
        <v>46.4</v>
      </c>
      <c r="AI140" s="33">
        <v>139</v>
      </c>
      <c r="AK140" s="34" t="s">
        <v>375</v>
      </c>
      <c r="AL140" s="29" t="s">
        <v>377</v>
      </c>
      <c r="AM140" s="29">
        <v>364</v>
      </c>
      <c r="AN140" s="34" t="s">
        <v>375</v>
      </c>
      <c r="AO140" s="29" t="s">
        <v>377</v>
      </c>
      <c r="AP140" s="29">
        <v>7908744</v>
      </c>
    </row>
    <row r="141" spans="26:42" x14ac:dyDescent="0.25">
      <c r="Z141" s="29" t="s">
        <v>228</v>
      </c>
      <c r="AA141" s="32">
        <v>55.09</v>
      </c>
      <c r="AF141" s="29" t="s">
        <v>375</v>
      </c>
      <c r="AG141" s="29" t="s">
        <v>378</v>
      </c>
      <c r="AH141" s="32">
        <v>61.78</v>
      </c>
      <c r="AI141" s="33">
        <v>140</v>
      </c>
      <c r="AK141" s="34" t="s">
        <v>375</v>
      </c>
      <c r="AL141" s="29" t="s">
        <v>378</v>
      </c>
      <c r="AM141" s="29">
        <v>416</v>
      </c>
      <c r="AN141" s="34" t="s">
        <v>375</v>
      </c>
      <c r="AO141" s="29" t="s">
        <v>378</v>
      </c>
      <c r="AP141" s="29">
        <v>6814254</v>
      </c>
    </row>
    <row r="142" spans="26:42" x14ac:dyDescent="0.25">
      <c r="Z142" s="29" t="s">
        <v>231</v>
      </c>
      <c r="AA142" s="32">
        <v>57.62</v>
      </c>
      <c r="AF142" s="29" t="s">
        <v>375</v>
      </c>
      <c r="AG142" s="29" t="s">
        <v>379</v>
      </c>
      <c r="AH142" s="32">
        <v>31.48</v>
      </c>
      <c r="AI142" s="33">
        <v>141</v>
      </c>
      <c r="AK142" s="34" t="s">
        <v>375</v>
      </c>
      <c r="AL142" s="29" t="s">
        <v>379</v>
      </c>
      <c r="AM142" s="29">
        <v>280</v>
      </c>
      <c r="AN142" s="34" t="s">
        <v>375</v>
      </c>
      <c r="AO142" s="29" t="s">
        <v>379</v>
      </c>
      <c r="AP142" s="29">
        <v>8750456</v>
      </c>
    </row>
    <row r="143" spans="26:42" x14ac:dyDescent="0.25">
      <c r="Z143" s="72" t="s">
        <v>380</v>
      </c>
      <c r="AA143" s="32">
        <v>91.32</v>
      </c>
      <c r="AF143" s="29" t="s">
        <v>375</v>
      </c>
      <c r="AG143" s="29" t="s">
        <v>381</v>
      </c>
      <c r="AH143" s="32">
        <v>62.99</v>
      </c>
      <c r="AI143" s="33">
        <v>142</v>
      </c>
      <c r="AK143" s="34" t="s">
        <v>375</v>
      </c>
      <c r="AL143" s="29" t="s">
        <v>381</v>
      </c>
      <c r="AM143" s="29">
        <v>439</v>
      </c>
      <c r="AN143" s="34" t="s">
        <v>375</v>
      </c>
      <c r="AO143" s="29" t="s">
        <v>381</v>
      </c>
      <c r="AP143" s="29">
        <v>6913993</v>
      </c>
    </row>
    <row r="144" spans="26:42" x14ac:dyDescent="0.25">
      <c r="Z144" s="29" t="s">
        <v>234</v>
      </c>
      <c r="AA144" s="32">
        <v>75.33</v>
      </c>
      <c r="AF144" s="29" t="s">
        <v>375</v>
      </c>
      <c r="AG144" s="29" t="s">
        <v>382</v>
      </c>
      <c r="AH144" s="32">
        <v>3.21</v>
      </c>
      <c r="AI144" s="33">
        <v>143</v>
      </c>
      <c r="AK144" s="34" t="s">
        <v>375</v>
      </c>
      <c r="AL144" s="29" t="s">
        <v>382</v>
      </c>
      <c r="AM144" s="29">
        <v>39</v>
      </c>
      <c r="AN144" s="34" t="s">
        <v>375</v>
      </c>
      <c r="AO144" s="29" t="s">
        <v>382</v>
      </c>
      <c r="AP144" s="29">
        <v>12447725</v>
      </c>
    </row>
    <row r="145" spans="26:42" x14ac:dyDescent="0.25">
      <c r="Z145" s="29" t="s">
        <v>238</v>
      </c>
      <c r="AA145" s="32">
        <v>53.39</v>
      </c>
      <c r="AF145" s="29" t="s">
        <v>375</v>
      </c>
      <c r="AG145" s="29" t="s">
        <v>383</v>
      </c>
      <c r="AH145" s="32">
        <v>67.09</v>
      </c>
      <c r="AI145" s="33">
        <v>144</v>
      </c>
      <c r="AK145" s="34" t="s">
        <v>375</v>
      </c>
      <c r="AL145" s="29" t="s">
        <v>383</v>
      </c>
      <c r="AM145" s="29">
        <v>450</v>
      </c>
      <c r="AN145" s="34" t="s">
        <v>375</v>
      </c>
      <c r="AO145" s="29" t="s">
        <v>383</v>
      </c>
      <c r="AP145" s="29">
        <v>6625775</v>
      </c>
    </row>
    <row r="146" spans="26:42" x14ac:dyDescent="0.25">
      <c r="Z146" s="29" t="s">
        <v>241</v>
      </c>
      <c r="AA146" s="32">
        <v>60.13</v>
      </c>
      <c r="AF146" s="29" t="s">
        <v>375</v>
      </c>
      <c r="AG146" s="29" t="s">
        <v>384</v>
      </c>
      <c r="AH146" s="32">
        <v>61.44</v>
      </c>
      <c r="AI146" s="33">
        <v>145</v>
      </c>
      <c r="AK146" s="34" t="s">
        <v>375</v>
      </c>
      <c r="AL146" s="29" t="s">
        <v>384</v>
      </c>
      <c r="AM146" s="29">
        <v>865</v>
      </c>
      <c r="AN146" s="34" t="s">
        <v>375</v>
      </c>
      <c r="AO146" s="29" t="s">
        <v>384</v>
      </c>
      <c r="AP146" s="29">
        <v>14021072</v>
      </c>
    </row>
    <row r="147" spans="26:42" x14ac:dyDescent="0.25">
      <c r="Z147" s="29" t="s">
        <v>244</v>
      </c>
      <c r="AA147" s="32">
        <v>104.48</v>
      </c>
      <c r="AF147" s="29" t="s">
        <v>375</v>
      </c>
      <c r="AG147" s="29" t="s">
        <v>385</v>
      </c>
      <c r="AH147" s="32">
        <v>50.43</v>
      </c>
      <c r="AI147" s="33">
        <v>146</v>
      </c>
      <c r="AK147" s="34" t="s">
        <v>375</v>
      </c>
      <c r="AL147" s="29" t="s">
        <v>385</v>
      </c>
      <c r="AM147" s="29">
        <v>307</v>
      </c>
      <c r="AN147" s="34" t="s">
        <v>375</v>
      </c>
      <c r="AO147" s="29" t="s">
        <v>385</v>
      </c>
      <c r="AP147" s="29">
        <v>6048126</v>
      </c>
    </row>
    <row r="148" spans="26:42" x14ac:dyDescent="0.25">
      <c r="Z148" s="29" t="s">
        <v>247</v>
      </c>
      <c r="AA148" s="32">
        <v>83.17</v>
      </c>
      <c r="AF148" s="29" t="s">
        <v>375</v>
      </c>
      <c r="AG148" s="29" t="s">
        <v>386</v>
      </c>
      <c r="AH148" s="32">
        <v>77.59</v>
      </c>
      <c r="AI148" s="33">
        <v>147</v>
      </c>
      <c r="AK148" s="34" t="s">
        <v>375</v>
      </c>
      <c r="AL148" s="29" t="s">
        <v>386</v>
      </c>
      <c r="AM148" s="29">
        <v>598</v>
      </c>
      <c r="AN148" s="34" t="s">
        <v>375</v>
      </c>
      <c r="AO148" s="29" t="s">
        <v>386</v>
      </c>
      <c r="AP148" s="29">
        <v>7519917</v>
      </c>
    </row>
    <row r="149" spans="26:42" x14ac:dyDescent="0.25">
      <c r="Z149" s="29" t="s">
        <v>250</v>
      </c>
      <c r="AA149" s="32">
        <v>84.53</v>
      </c>
      <c r="AF149" s="29" t="s">
        <v>375</v>
      </c>
      <c r="AG149" s="29" t="s">
        <v>387</v>
      </c>
      <c r="AH149" s="32">
        <v>152.75</v>
      </c>
      <c r="AI149" s="33">
        <v>148</v>
      </c>
      <c r="AK149" s="34" t="s">
        <v>375</v>
      </c>
      <c r="AL149" s="29" t="s">
        <v>387</v>
      </c>
      <c r="AM149" s="29">
        <v>513</v>
      </c>
      <c r="AN149" s="34" t="s">
        <v>375</v>
      </c>
      <c r="AO149" s="29" t="s">
        <v>387</v>
      </c>
      <c r="AP149" s="29">
        <v>3358389</v>
      </c>
    </row>
    <row r="150" spans="26:42" x14ac:dyDescent="0.25">
      <c r="Z150" s="29" t="s">
        <v>253</v>
      </c>
      <c r="AA150" s="32">
        <v>114.7</v>
      </c>
      <c r="AF150" s="29" t="s">
        <v>375</v>
      </c>
      <c r="AG150" s="29" t="s">
        <v>388</v>
      </c>
      <c r="AH150" s="32">
        <v>37.82</v>
      </c>
      <c r="AI150" s="33">
        <v>149</v>
      </c>
      <c r="AK150" s="34" t="s">
        <v>375</v>
      </c>
      <c r="AL150" s="29" t="s">
        <v>388</v>
      </c>
      <c r="AM150" s="29">
        <v>435</v>
      </c>
      <c r="AN150" s="34" t="s">
        <v>375</v>
      </c>
      <c r="AO150" s="29" t="s">
        <v>388</v>
      </c>
      <c r="AP150" s="29">
        <v>11527494</v>
      </c>
    </row>
    <row r="151" spans="26:42" x14ac:dyDescent="0.25">
      <c r="Z151" s="29" t="s">
        <v>256</v>
      </c>
      <c r="AA151" s="32">
        <v>79.38</v>
      </c>
      <c r="AF151" s="29" t="s">
        <v>375</v>
      </c>
      <c r="AG151" s="29" t="s">
        <v>389</v>
      </c>
      <c r="AH151" s="32">
        <v>20.239999999999998</v>
      </c>
      <c r="AI151" s="33">
        <v>150</v>
      </c>
      <c r="AK151" s="34" t="s">
        <v>375</v>
      </c>
      <c r="AL151" s="29" t="s">
        <v>389</v>
      </c>
      <c r="AM151" s="29">
        <v>191</v>
      </c>
      <c r="AN151" s="34" t="s">
        <v>375</v>
      </c>
      <c r="AO151" s="29" t="s">
        <v>389</v>
      </c>
      <c r="AP151" s="29">
        <v>9537110</v>
      </c>
    </row>
    <row r="152" spans="26:42" x14ac:dyDescent="0.25">
      <c r="Z152" s="29" t="s">
        <v>259</v>
      </c>
      <c r="AA152" s="32">
        <v>28.74</v>
      </c>
      <c r="AF152" s="29" t="s">
        <v>375</v>
      </c>
      <c r="AG152" s="29" t="s">
        <v>390</v>
      </c>
      <c r="AH152" s="32">
        <v>12.2</v>
      </c>
      <c r="AI152" s="33">
        <v>151</v>
      </c>
      <c r="AK152" s="34" t="s">
        <v>375</v>
      </c>
      <c r="AL152" s="29" t="s">
        <v>390</v>
      </c>
      <c r="AM152" s="29">
        <v>143</v>
      </c>
      <c r="AN152" s="34" t="s">
        <v>375</v>
      </c>
      <c r="AO152" s="29" t="s">
        <v>390</v>
      </c>
      <c r="AP152" s="29">
        <v>11556305</v>
      </c>
    </row>
    <row r="153" spans="26:42" x14ac:dyDescent="0.25">
      <c r="Z153" s="29" t="s">
        <v>262</v>
      </c>
      <c r="AA153" s="32">
        <v>94.53</v>
      </c>
      <c r="AF153" s="29" t="s">
        <v>375</v>
      </c>
      <c r="AG153" s="29" t="s">
        <v>391</v>
      </c>
      <c r="AH153" s="32">
        <v>51.08</v>
      </c>
      <c r="AI153" s="33">
        <v>152</v>
      </c>
      <c r="AK153" s="34" t="s">
        <v>375</v>
      </c>
      <c r="AL153" s="29" t="s">
        <v>391</v>
      </c>
      <c r="AM153" s="29">
        <v>495</v>
      </c>
      <c r="AN153" s="34" t="s">
        <v>375</v>
      </c>
      <c r="AO153" s="29" t="s">
        <v>391</v>
      </c>
      <c r="AP153" s="29">
        <v>9631243</v>
      </c>
    </row>
    <row r="154" spans="26:42" x14ac:dyDescent="0.25">
      <c r="Z154" s="29" t="s">
        <v>266</v>
      </c>
      <c r="AA154" s="32">
        <v>183.62</v>
      </c>
      <c r="AF154" s="29" t="s">
        <v>375</v>
      </c>
      <c r="AG154" s="29" t="s">
        <v>392</v>
      </c>
      <c r="AH154" s="32">
        <v>50.15</v>
      </c>
      <c r="AI154" s="33">
        <v>153</v>
      </c>
      <c r="AK154" s="34" t="s">
        <v>375</v>
      </c>
      <c r="AL154" s="29" t="s">
        <v>392</v>
      </c>
      <c r="AM154" s="29">
        <v>529</v>
      </c>
      <c r="AN154" s="34" t="s">
        <v>375</v>
      </c>
      <c r="AO154" s="29" t="s">
        <v>392</v>
      </c>
      <c r="AP154" s="29">
        <v>10489379</v>
      </c>
    </row>
    <row r="155" spans="26:42" x14ac:dyDescent="0.25">
      <c r="Z155" s="29" t="s">
        <v>269</v>
      </c>
      <c r="AA155" s="32">
        <v>107.88</v>
      </c>
      <c r="AF155" s="29" t="s">
        <v>375</v>
      </c>
      <c r="AG155" s="29" t="s">
        <v>393</v>
      </c>
      <c r="AH155" s="32">
        <v>3.4</v>
      </c>
      <c r="AI155" s="33">
        <v>154</v>
      </c>
      <c r="AK155" s="34" t="s">
        <v>375</v>
      </c>
      <c r="AL155" s="29" t="s">
        <v>393</v>
      </c>
      <c r="AM155" s="29">
        <v>39</v>
      </c>
      <c r="AN155" s="34" t="s">
        <v>375</v>
      </c>
      <c r="AO155" s="29" t="s">
        <v>393</v>
      </c>
      <c r="AP155" s="29">
        <v>11765172</v>
      </c>
    </row>
    <row r="156" spans="26:42" x14ac:dyDescent="0.25">
      <c r="Z156" s="29" t="s">
        <v>272</v>
      </c>
      <c r="AA156" s="32">
        <v>46.72</v>
      </c>
      <c r="AF156" s="29" t="s">
        <v>375</v>
      </c>
      <c r="AG156" s="29" t="s">
        <v>394</v>
      </c>
      <c r="AH156" s="32">
        <v>3.07</v>
      </c>
      <c r="AI156" s="33">
        <v>155</v>
      </c>
      <c r="AK156" s="34" t="s">
        <v>375</v>
      </c>
      <c r="AL156" s="29" t="s">
        <v>394</v>
      </c>
      <c r="AM156" s="29">
        <v>40</v>
      </c>
      <c r="AN156" s="34" t="s">
        <v>375</v>
      </c>
      <c r="AO156" s="29" t="s">
        <v>394</v>
      </c>
      <c r="AP156" s="29">
        <v>12522114</v>
      </c>
    </row>
    <row r="157" spans="26:42" x14ac:dyDescent="0.25">
      <c r="Z157" s="72" t="s">
        <v>395</v>
      </c>
      <c r="AA157" s="32">
        <v>117.72</v>
      </c>
      <c r="AF157" s="29" t="s">
        <v>375</v>
      </c>
      <c r="AG157" s="29" t="s">
        <v>396</v>
      </c>
      <c r="AH157" s="32">
        <v>71.349999999999994</v>
      </c>
      <c r="AI157" s="33">
        <v>156</v>
      </c>
      <c r="AK157" s="34" t="s">
        <v>375</v>
      </c>
      <c r="AL157" s="29" t="s">
        <v>396</v>
      </c>
      <c r="AM157" s="29">
        <v>586</v>
      </c>
      <c r="AN157" s="34" t="s">
        <v>375</v>
      </c>
      <c r="AO157" s="29" t="s">
        <v>396</v>
      </c>
      <c r="AP157" s="29">
        <v>8254531</v>
      </c>
    </row>
    <row r="158" spans="26:42" x14ac:dyDescent="0.25">
      <c r="Z158" s="29" t="s">
        <v>275</v>
      </c>
      <c r="AA158" s="32">
        <v>167.99</v>
      </c>
      <c r="AF158" s="29" t="s">
        <v>375</v>
      </c>
      <c r="AG158" s="29" t="s">
        <v>397</v>
      </c>
      <c r="AH158" s="32">
        <v>93.76</v>
      </c>
      <c r="AI158" s="33">
        <v>157</v>
      </c>
      <c r="AK158" s="34" t="s">
        <v>375</v>
      </c>
      <c r="AL158" s="29" t="s">
        <v>397</v>
      </c>
      <c r="AM158" s="29">
        <v>484</v>
      </c>
      <c r="AN158" s="34" t="s">
        <v>375</v>
      </c>
      <c r="AO158" s="29" t="s">
        <v>397</v>
      </c>
      <c r="AP158" s="29">
        <v>5146123</v>
      </c>
    </row>
    <row r="159" spans="26:42" x14ac:dyDescent="0.25">
      <c r="Z159" s="29" t="s">
        <v>278</v>
      </c>
      <c r="AA159" s="32">
        <v>98.78</v>
      </c>
      <c r="AF159" s="29" t="s">
        <v>375</v>
      </c>
      <c r="AG159" s="29" t="s">
        <v>398</v>
      </c>
      <c r="AH159" s="32">
        <v>28.24</v>
      </c>
      <c r="AI159" s="33">
        <v>158</v>
      </c>
      <c r="AK159" s="34" t="s">
        <v>375</v>
      </c>
      <c r="AL159" s="29" t="s">
        <v>398</v>
      </c>
      <c r="AM159" s="29">
        <v>120</v>
      </c>
      <c r="AN159" s="34" t="s">
        <v>375</v>
      </c>
      <c r="AO159" s="29" t="s">
        <v>398</v>
      </c>
      <c r="AP159" s="29">
        <v>4320831</v>
      </c>
    </row>
    <row r="160" spans="26:42" x14ac:dyDescent="0.25">
      <c r="Z160" s="29" t="s">
        <v>281</v>
      </c>
      <c r="AA160" s="32">
        <v>53.84</v>
      </c>
      <c r="AF160" s="29" t="s">
        <v>375</v>
      </c>
      <c r="AG160" s="29" t="s">
        <v>399</v>
      </c>
      <c r="AH160" s="32">
        <v>13.5</v>
      </c>
      <c r="AI160" s="33">
        <v>159</v>
      </c>
      <c r="AK160" s="34" t="s">
        <v>375</v>
      </c>
      <c r="AL160" s="29" t="s">
        <v>399</v>
      </c>
      <c r="AM160" s="29">
        <v>684</v>
      </c>
      <c r="AN160" s="34" t="s">
        <v>375</v>
      </c>
      <c r="AO160" s="29" t="s">
        <v>399</v>
      </c>
      <c r="AP160" s="29">
        <v>50439750</v>
      </c>
    </row>
    <row r="161" spans="26:42" x14ac:dyDescent="0.25">
      <c r="Z161" s="29" t="s">
        <v>284</v>
      </c>
      <c r="AA161" s="32">
        <v>795.48</v>
      </c>
      <c r="AF161" s="29" t="s">
        <v>375</v>
      </c>
      <c r="AG161" s="29" t="s">
        <v>400</v>
      </c>
      <c r="AH161" s="32">
        <v>26</v>
      </c>
      <c r="AI161" s="33">
        <v>160</v>
      </c>
      <c r="AK161" s="34" t="s">
        <v>375</v>
      </c>
      <c r="AL161" s="29" t="s">
        <v>400</v>
      </c>
      <c r="AM161" s="29">
        <v>454</v>
      </c>
      <c r="AN161" s="34" t="s">
        <v>375</v>
      </c>
      <c r="AO161" s="29" t="s">
        <v>400</v>
      </c>
      <c r="AP161" s="29">
        <v>17769435</v>
      </c>
    </row>
    <row r="162" spans="26:42" x14ac:dyDescent="0.25">
      <c r="Z162" s="29" t="s">
        <v>287</v>
      </c>
      <c r="AA162" s="32">
        <v>1025.18</v>
      </c>
      <c r="AF162" s="29" t="s">
        <v>375</v>
      </c>
      <c r="AG162" s="29" t="s">
        <v>401</v>
      </c>
      <c r="AH162" s="32">
        <v>78.34</v>
      </c>
      <c r="AI162" s="33">
        <v>161</v>
      </c>
      <c r="AK162" s="34" t="s">
        <v>375</v>
      </c>
      <c r="AL162" s="29" t="s">
        <v>401</v>
      </c>
      <c r="AM162" s="29">
        <v>494</v>
      </c>
      <c r="AN162" s="34" t="s">
        <v>375</v>
      </c>
      <c r="AO162" s="29" t="s">
        <v>401</v>
      </c>
      <c r="AP162" s="29">
        <v>6338097</v>
      </c>
    </row>
    <row r="163" spans="26:42" x14ac:dyDescent="0.25">
      <c r="Z163" s="29" t="s">
        <v>293</v>
      </c>
      <c r="AA163" s="32">
        <v>1752.89</v>
      </c>
      <c r="AF163" s="29" t="s">
        <v>375</v>
      </c>
      <c r="AG163" s="29" t="s">
        <v>402</v>
      </c>
      <c r="AH163" s="32">
        <v>25.99</v>
      </c>
      <c r="AI163" s="33">
        <v>162</v>
      </c>
      <c r="AK163" s="34" t="s">
        <v>375</v>
      </c>
      <c r="AL163" s="29" t="s">
        <v>402</v>
      </c>
      <c r="AM163" s="29">
        <v>94</v>
      </c>
      <c r="AN163" s="34" t="s">
        <v>375</v>
      </c>
      <c r="AO163" s="29" t="s">
        <v>402</v>
      </c>
      <c r="AP163" s="29">
        <v>3597753</v>
      </c>
    </row>
    <row r="164" spans="26:42" x14ac:dyDescent="0.25">
      <c r="Z164" s="29" t="s">
        <v>290</v>
      </c>
      <c r="AA164" s="32">
        <v>978.34</v>
      </c>
      <c r="AF164" s="29" t="s">
        <v>375</v>
      </c>
      <c r="AG164" s="29" t="s">
        <v>403</v>
      </c>
      <c r="AH164" s="32">
        <v>7.59</v>
      </c>
      <c r="AI164" s="33">
        <v>163</v>
      </c>
      <c r="AK164" s="34" t="s">
        <v>375</v>
      </c>
      <c r="AL164" s="29" t="s">
        <v>403</v>
      </c>
      <c r="AM164" s="29">
        <v>110</v>
      </c>
      <c r="AN164" s="34" t="s">
        <v>375</v>
      </c>
      <c r="AO164" s="29" t="s">
        <v>403</v>
      </c>
      <c r="AP164" s="29">
        <v>15208948</v>
      </c>
    </row>
    <row r="165" spans="26:42" x14ac:dyDescent="0.25">
      <c r="Z165" s="29" t="s">
        <v>294</v>
      </c>
      <c r="AA165" s="32">
        <v>80.03</v>
      </c>
      <c r="AF165" s="29" t="s">
        <v>375</v>
      </c>
      <c r="AG165" s="29" t="s">
        <v>404</v>
      </c>
      <c r="AH165" s="32">
        <v>57.26</v>
      </c>
      <c r="AI165" s="33">
        <v>164</v>
      </c>
      <c r="AK165" s="34" t="s">
        <v>375</v>
      </c>
      <c r="AL165" s="29" t="s">
        <v>404</v>
      </c>
      <c r="AM165" s="29">
        <v>763</v>
      </c>
      <c r="AN165" s="34" t="s">
        <v>375</v>
      </c>
      <c r="AO165" s="29" t="s">
        <v>404</v>
      </c>
      <c r="AP165" s="29">
        <v>13036065</v>
      </c>
    </row>
    <row r="166" spans="26:42" x14ac:dyDescent="0.25">
      <c r="Z166" s="29" t="s">
        <v>297</v>
      </c>
      <c r="AA166" s="32">
        <v>108.65</v>
      </c>
      <c r="AF166" s="29" t="s">
        <v>375</v>
      </c>
      <c r="AG166" s="29" t="s">
        <v>405</v>
      </c>
      <c r="AH166" s="32">
        <v>116.03</v>
      </c>
      <c r="AI166" s="33">
        <v>165</v>
      </c>
      <c r="AK166" s="34" t="s">
        <v>375</v>
      </c>
      <c r="AL166" s="29" t="s">
        <v>405</v>
      </c>
      <c r="AM166" s="29">
        <v>556</v>
      </c>
      <c r="AN166" s="34" t="s">
        <v>375</v>
      </c>
      <c r="AO166" s="29" t="s">
        <v>405</v>
      </c>
      <c r="AP166" s="29">
        <v>4636731</v>
      </c>
    </row>
    <row r="167" spans="26:42" x14ac:dyDescent="0.25">
      <c r="Z167" s="29" t="s">
        <v>300</v>
      </c>
      <c r="AA167" s="32">
        <v>53.68</v>
      </c>
      <c r="AF167" s="29" t="s">
        <v>375</v>
      </c>
      <c r="AG167" s="29" t="s">
        <v>406</v>
      </c>
      <c r="AH167" s="32">
        <v>14.67</v>
      </c>
      <c r="AI167" s="33">
        <v>166</v>
      </c>
      <c r="AK167" s="34" t="s">
        <v>375</v>
      </c>
      <c r="AL167" s="29" t="s">
        <v>406</v>
      </c>
      <c r="AM167" s="29">
        <v>118</v>
      </c>
      <c r="AN167" s="34" t="s">
        <v>375</v>
      </c>
      <c r="AO167" s="29" t="s">
        <v>406</v>
      </c>
      <c r="AP167" s="29">
        <v>8109268</v>
      </c>
    </row>
    <row r="168" spans="26:42" x14ac:dyDescent="0.25">
      <c r="Z168" s="29" t="s">
        <v>303</v>
      </c>
      <c r="AA168" s="32">
        <v>42.37</v>
      </c>
      <c r="AF168" s="29" t="s">
        <v>375</v>
      </c>
      <c r="AG168" s="29" t="s">
        <v>407</v>
      </c>
      <c r="AH168" s="32">
        <v>160.1</v>
      </c>
      <c r="AI168" s="33">
        <v>167</v>
      </c>
      <c r="AK168" s="34" t="s">
        <v>375</v>
      </c>
      <c r="AL168" s="29" t="s">
        <v>407</v>
      </c>
      <c r="AM168" s="29">
        <v>428</v>
      </c>
      <c r="AN168" s="34" t="s">
        <v>375</v>
      </c>
      <c r="AO168" s="29" t="s">
        <v>407</v>
      </c>
      <c r="AP168" s="29">
        <v>2660852</v>
      </c>
    </row>
    <row r="169" spans="26:42" x14ac:dyDescent="0.25">
      <c r="Z169"/>
      <c r="AF169" s="29" t="s">
        <v>375</v>
      </c>
      <c r="AG169" s="29" t="s">
        <v>408</v>
      </c>
      <c r="AH169" s="32">
        <v>77.930000000000007</v>
      </c>
      <c r="AI169" s="33">
        <v>168</v>
      </c>
      <c r="AK169" s="34" t="s">
        <v>375</v>
      </c>
      <c r="AL169" s="29" t="s">
        <v>408</v>
      </c>
      <c r="AM169" s="29">
        <v>367</v>
      </c>
      <c r="AN169" s="34" t="s">
        <v>375</v>
      </c>
      <c r="AO169" s="29" t="s">
        <v>408</v>
      </c>
      <c r="AP169" s="29">
        <v>4683474</v>
      </c>
    </row>
    <row r="170" spans="26:42" x14ac:dyDescent="0.25">
      <c r="Z170"/>
      <c r="AF170" s="29" t="s">
        <v>375</v>
      </c>
      <c r="AG170" s="29" t="s">
        <v>409</v>
      </c>
      <c r="AH170" s="32">
        <v>49.5</v>
      </c>
      <c r="AI170" s="33">
        <v>169</v>
      </c>
      <c r="AK170" s="34" t="s">
        <v>375</v>
      </c>
      <c r="AL170" s="29" t="s">
        <v>409</v>
      </c>
      <c r="AM170" s="29">
        <v>430</v>
      </c>
      <c r="AN170" s="34" t="s">
        <v>375</v>
      </c>
      <c r="AO170" s="29" t="s">
        <v>409</v>
      </c>
      <c r="AP170" s="29">
        <v>8565401</v>
      </c>
    </row>
    <row r="171" spans="26:42" x14ac:dyDescent="0.25">
      <c r="Z171"/>
      <c r="AF171" s="29" t="s">
        <v>375</v>
      </c>
      <c r="AG171" s="29" t="s">
        <v>410</v>
      </c>
      <c r="AH171" s="32">
        <v>52.47</v>
      </c>
      <c r="AI171" s="33">
        <v>170</v>
      </c>
      <c r="AK171" s="34" t="s">
        <v>375</v>
      </c>
      <c r="AL171" s="29" t="s">
        <v>410</v>
      </c>
      <c r="AM171" s="29">
        <v>535</v>
      </c>
      <c r="AN171" s="34" t="s">
        <v>375</v>
      </c>
      <c r="AO171" s="29" t="s">
        <v>410</v>
      </c>
      <c r="AP171" s="29">
        <v>10216105</v>
      </c>
    </row>
    <row r="172" spans="26:42" x14ac:dyDescent="0.25">
      <c r="Z172"/>
      <c r="AF172" s="29" t="s">
        <v>375</v>
      </c>
      <c r="AG172" s="29" t="s">
        <v>411</v>
      </c>
      <c r="AH172" s="32">
        <v>12.65</v>
      </c>
      <c r="AI172" s="33">
        <v>171</v>
      </c>
      <c r="AK172" s="34" t="s">
        <v>375</v>
      </c>
      <c r="AL172" s="29" t="s">
        <v>411</v>
      </c>
      <c r="AM172" s="29">
        <v>519</v>
      </c>
      <c r="AN172" s="34" t="s">
        <v>375</v>
      </c>
      <c r="AO172" s="29" t="s">
        <v>411</v>
      </c>
      <c r="AP172" s="29">
        <v>41241545</v>
      </c>
    </row>
    <row r="173" spans="26:42" x14ac:dyDescent="0.25">
      <c r="Z173"/>
      <c r="AF173" s="29" t="s">
        <v>375</v>
      </c>
      <c r="AG173" s="29" t="s">
        <v>412</v>
      </c>
      <c r="AH173" s="32">
        <v>50.82</v>
      </c>
      <c r="AI173" s="33">
        <v>172</v>
      </c>
      <c r="AK173" s="34" t="s">
        <v>375</v>
      </c>
      <c r="AL173" s="29" t="s">
        <v>412</v>
      </c>
      <c r="AM173" s="29">
        <v>653</v>
      </c>
      <c r="AN173" s="34" t="s">
        <v>375</v>
      </c>
      <c r="AO173" s="29" t="s">
        <v>412</v>
      </c>
      <c r="AP173" s="29">
        <v>12789521</v>
      </c>
    </row>
    <row r="174" spans="26:42" x14ac:dyDescent="0.25">
      <c r="Z174"/>
      <c r="AF174" s="29" t="s">
        <v>375</v>
      </c>
      <c r="AG174" s="29" t="s">
        <v>413</v>
      </c>
      <c r="AH174" s="32">
        <v>86.45</v>
      </c>
      <c r="AI174" s="33">
        <v>173</v>
      </c>
      <c r="AK174" s="34" t="s">
        <v>375</v>
      </c>
      <c r="AL174" s="29" t="s">
        <v>413</v>
      </c>
      <c r="AM174" s="29">
        <v>402</v>
      </c>
      <c r="AN174" s="34" t="s">
        <v>375</v>
      </c>
      <c r="AO174" s="29" t="s">
        <v>413</v>
      </c>
      <c r="AP174" s="29">
        <v>4656097</v>
      </c>
    </row>
    <row r="175" spans="26:42" x14ac:dyDescent="0.25">
      <c r="Z175"/>
      <c r="AF175" s="29" t="s">
        <v>375</v>
      </c>
      <c r="AG175" s="29" t="s">
        <v>414</v>
      </c>
      <c r="AH175" s="32">
        <v>53.35</v>
      </c>
      <c r="AI175" s="33">
        <v>174</v>
      </c>
      <c r="AK175" s="34" t="s">
        <v>375</v>
      </c>
      <c r="AL175" s="29" t="s">
        <v>414</v>
      </c>
      <c r="AM175" s="29">
        <v>137</v>
      </c>
      <c r="AN175" s="34" t="s">
        <v>375</v>
      </c>
      <c r="AO175" s="29" t="s">
        <v>414</v>
      </c>
      <c r="AP175" s="29">
        <v>2624153</v>
      </c>
    </row>
    <row r="176" spans="26:42" x14ac:dyDescent="0.25">
      <c r="Z176"/>
      <c r="AF176" s="29" t="s">
        <v>375</v>
      </c>
      <c r="AG176" s="29" t="s">
        <v>415</v>
      </c>
      <c r="AH176" s="32">
        <v>56.17</v>
      </c>
      <c r="AI176" s="33">
        <v>175</v>
      </c>
      <c r="AK176" s="34" t="s">
        <v>375</v>
      </c>
      <c r="AL176" s="29" t="s">
        <v>415</v>
      </c>
      <c r="AM176" s="29">
        <v>206</v>
      </c>
      <c r="AN176" s="34" t="s">
        <v>375</v>
      </c>
      <c r="AO176" s="29" t="s">
        <v>415</v>
      </c>
      <c r="AP176" s="29">
        <v>3667112</v>
      </c>
    </row>
    <row r="177" spans="26:42" x14ac:dyDescent="0.25">
      <c r="Z177"/>
      <c r="AF177" s="29" t="s">
        <v>375</v>
      </c>
      <c r="AG177" s="29" t="s">
        <v>416</v>
      </c>
      <c r="AH177" s="32">
        <v>58.4</v>
      </c>
      <c r="AI177" s="33">
        <v>176</v>
      </c>
      <c r="AK177" s="34" t="s">
        <v>375</v>
      </c>
      <c r="AL177" s="29" t="s">
        <v>416</v>
      </c>
      <c r="AM177" s="29">
        <v>251</v>
      </c>
      <c r="AN177" s="34" t="s">
        <v>375</v>
      </c>
      <c r="AO177" s="29" t="s">
        <v>416</v>
      </c>
      <c r="AP177" s="29">
        <v>4314831</v>
      </c>
    </row>
    <row r="178" spans="26:42" x14ac:dyDescent="0.25">
      <c r="Z178"/>
      <c r="AF178" s="29" t="s">
        <v>375</v>
      </c>
      <c r="AG178" s="29" t="s">
        <v>417</v>
      </c>
      <c r="AH178" s="32">
        <v>81.19</v>
      </c>
      <c r="AI178" s="33">
        <v>177</v>
      </c>
      <c r="AK178" s="34" t="s">
        <v>375</v>
      </c>
      <c r="AL178" s="29" t="s">
        <v>417</v>
      </c>
      <c r="AM178" s="29">
        <v>251</v>
      </c>
      <c r="AN178" s="34" t="s">
        <v>375</v>
      </c>
      <c r="AO178" s="29" t="s">
        <v>417</v>
      </c>
      <c r="AP178" s="29">
        <v>3109996</v>
      </c>
    </row>
    <row r="179" spans="26:42" x14ac:dyDescent="0.25">
      <c r="Z179"/>
      <c r="AF179" s="29" t="s">
        <v>418</v>
      </c>
      <c r="AG179" s="29" t="s">
        <v>419</v>
      </c>
      <c r="AH179" s="32">
        <v>21.3</v>
      </c>
      <c r="AI179" s="33">
        <v>178</v>
      </c>
      <c r="AK179" s="34" t="s">
        <v>418</v>
      </c>
      <c r="AL179" s="29" t="s">
        <v>419</v>
      </c>
      <c r="AM179" s="29">
        <v>689</v>
      </c>
      <c r="AN179" s="34" t="s">
        <v>418</v>
      </c>
      <c r="AO179" s="29" t="s">
        <v>419</v>
      </c>
      <c r="AP179" s="29">
        <v>32585713</v>
      </c>
    </row>
    <row r="180" spans="26:42" x14ac:dyDescent="0.25">
      <c r="Z180"/>
      <c r="AF180" s="29" t="s">
        <v>418</v>
      </c>
      <c r="AG180" s="29" t="s">
        <v>420</v>
      </c>
      <c r="AH180" s="32">
        <v>167.12</v>
      </c>
      <c r="AI180" s="33">
        <v>179</v>
      </c>
      <c r="AK180" s="34" t="s">
        <v>418</v>
      </c>
      <c r="AL180" s="29" t="s">
        <v>420</v>
      </c>
      <c r="AM180" s="29">
        <v>921</v>
      </c>
      <c r="AN180" s="34" t="s">
        <v>418</v>
      </c>
      <c r="AO180" s="29" t="s">
        <v>420</v>
      </c>
      <c r="AP180" s="29">
        <v>5534995</v>
      </c>
    </row>
    <row r="181" spans="26:42" x14ac:dyDescent="0.25">
      <c r="Z181"/>
      <c r="AF181" s="29" t="s">
        <v>418</v>
      </c>
      <c r="AG181" s="29" t="s">
        <v>421</v>
      </c>
      <c r="AH181" s="32">
        <v>140.68</v>
      </c>
      <c r="AI181" s="33">
        <v>180</v>
      </c>
      <c r="AK181" s="34" t="s">
        <v>418</v>
      </c>
      <c r="AL181" s="29" t="s">
        <v>421</v>
      </c>
      <c r="AM181" s="29">
        <v>779</v>
      </c>
      <c r="AN181" s="34" t="s">
        <v>418</v>
      </c>
      <c r="AO181" s="29" t="s">
        <v>421</v>
      </c>
      <c r="AP181" s="29">
        <v>5544322</v>
      </c>
    </row>
    <row r="182" spans="26:42" x14ac:dyDescent="0.25">
      <c r="Z182"/>
      <c r="AF182" s="29" t="s">
        <v>418</v>
      </c>
      <c r="AG182" s="29" t="s">
        <v>422</v>
      </c>
      <c r="AH182" s="32">
        <v>11.17</v>
      </c>
      <c r="AI182" s="33">
        <v>181</v>
      </c>
      <c r="AK182" s="34" t="s">
        <v>418</v>
      </c>
      <c r="AL182" s="29" t="s">
        <v>422</v>
      </c>
      <c r="AM182" s="29">
        <v>610</v>
      </c>
      <c r="AN182" s="34" t="s">
        <v>418</v>
      </c>
      <c r="AO182" s="29" t="s">
        <v>422</v>
      </c>
      <c r="AP182" s="29">
        <v>54380299</v>
      </c>
    </row>
    <row r="183" spans="26:42" x14ac:dyDescent="0.25">
      <c r="Z183"/>
      <c r="AF183" s="29" t="s">
        <v>418</v>
      </c>
      <c r="AG183" s="29" t="s">
        <v>423</v>
      </c>
      <c r="AH183" s="32">
        <v>127.36</v>
      </c>
      <c r="AI183" s="33">
        <v>182</v>
      </c>
      <c r="AK183" s="34" t="s">
        <v>418</v>
      </c>
      <c r="AL183" s="29" t="s">
        <v>423</v>
      </c>
      <c r="AM183" s="29">
        <v>535</v>
      </c>
      <c r="AN183" s="34" t="s">
        <v>418</v>
      </c>
      <c r="AO183" s="29" t="s">
        <v>423</v>
      </c>
      <c r="AP183" s="29">
        <v>4118319</v>
      </c>
    </row>
    <row r="184" spans="26:42" x14ac:dyDescent="0.25">
      <c r="Z184"/>
      <c r="AF184" s="29" t="s">
        <v>418</v>
      </c>
      <c r="AG184" s="29" t="s">
        <v>424</v>
      </c>
      <c r="AH184" s="32">
        <v>106.35</v>
      </c>
      <c r="AI184" s="33">
        <v>183</v>
      </c>
      <c r="AK184" s="34" t="s">
        <v>418</v>
      </c>
      <c r="AL184" s="29" t="s">
        <v>424</v>
      </c>
      <c r="AM184" s="29">
        <v>540</v>
      </c>
      <c r="AN184" s="34" t="s">
        <v>418</v>
      </c>
      <c r="AO184" s="29" t="s">
        <v>424</v>
      </c>
      <c r="AP184" s="29">
        <v>5082121</v>
      </c>
    </row>
    <row r="185" spans="26:42" x14ac:dyDescent="0.25">
      <c r="Z185"/>
      <c r="AF185" s="29" t="s">
        <v>418</v>
      </c>
      <c r="AG185" s="29" t="s">
        <v>425</v>
      </c>
      <c r="AH185" s="32">
        <v>71.27</v>
      </c>
      <c r="AI185" s="33">
        <v>184</v>
      </c>
      <c r="AK185" s="34" t="s">
        <v>418</v>
      </c>
      <c r="AL185" s="29" t="s">
        <v>425</v>
      </c>
      <c r="AM185" s="29">
        <v>428</v>
      </c>
      <c r="AN185" s="34" t="s">
        <v>418</v>
      </c>
      <c r="AO185" s="29" t="s">
        <v>425</v>
      </c>
      <c r="AP185" s="29">
        <v>6005641</v>
      </c>
    </row>
    <row r="186" spans="26:42" x14ac:dyDescent="0.25">
      <c r="Z186"/>
      <c r="AF186" s="29" t="s">
        <v>418</v>
      </c>
      <c r="AG186" s="29" t="s">
        <v>426</v>
      </c>
      <c r="AH186" s="32">
        <v>107.94</v>
      </c>
      <c r="AI186" s="33">
        <v>185</v>
      </c>
      <c r="AK186" s="34" t="s">
        <v>418</v>
      </c>
      <c r="AL186" s="29" t="s">
        <v>426</v>
      </c>
      <c r="AM186" s="29">
        <v>846</v>
      </c>
      <c r="AN186" s="34" t="s">
        <v>418</v>
      </c>
      <c r="AO186" s="29" t="s">
        <v>426</v>
      </c>
      <c r="AP186" s="29">
        <v>7809776</v>
      </c>
    </row>
    <row r="187" spans="26:42" x14ac:dyDescent="0.25">
      <c r="Z187"/>
      <c r="AF187" s="29" t="s">
        <v>418</v>
      </c>
      <c r="AG187" s="29" t="s">
        <v>427</v>
      </c>
      <c r="AH187" s="32">
        <v>23.53</v>
      </c>
      <c r="AI187" s="33">
        <v>186</v>
      </c>
      <c r="AK187" s="34" t="s">
        <v>418</v>
      </c>
      <c r="AL187" s="29" t="s">
        <v>427</v>
      </c>
      <c r="AM187" s="29">
        <v>250</v>
      </c>
      <c r="AN187" s="34" t="s">
        <v>418</v>
      </c>
      <c r="AO187" s="29" t="s">
        <v>427</v>
      </c>
      <c r="AP187" s="29">
        <v>10667848</v>
      </c>
    </row>
    <row r="188" spans="26:42" x14ac:dyDescent="0.25">
      <c r="Z188"/>
      <c r="AF188" s="29" t="s">
        <v>418</v>
      </c>
      <c r="AG188" s="29" t="s">
        <v>428</v>
      </c>
      <c r="AH188" s="32">
        <v>17.829999999999998</v>
      </c>
      <c r="AI188" s="33">
        <v>187</v>
      </c>
      <c r="AK188" s="34" t="s">
        <v>418</v>
      </c>
      <c r="AL188" s="29" t="s">
        <v>428</v>
      </c>
      <c r="AM188" s="29">
        <v>238</v>
      </c>
      <c r="AN188" s="34" t="s">
        <v>418</v>
      </c>
      <c r="AO188" s="29" t="s">
        <v>428</v>
      </c>
      <c r="AP188" s="29">
        <v>13430618</v>
      </c>
    </row>
    <row r="189" spans="26:42" x14ac:dyDescent="0.25">
      <c r="Z189"/>
      <c r="AF189" s="29" t="s">
        <v>418</v>
      </c>
      <c r="AG189" s="29" t="s">
        <v>429</v>
      </c>
      <c r="AH189" s="32">
        <v>107.8</v>
      </c>
      <c r="AI189" s="33">
        <v>188</v>
      </c>
      <c r="AK189" s="34" t="s">
        <v>418</v>
      </c>
      <c r="AL189" s="29" t="s">
        <v>429</v>
      </c>
      <c r="AM189" s="29">
        <v>759</v>
      </c>
      <c r="AN189" s="34" t="s">
        <v>418</v>
      </c>
      <c r="AO189" s="29" t="s">
        <v>429</v>
      </c>
      <c r="AP189" s="29">
        <v>7035899</v>
      </c>
    </row>
    <row r="190" spans="26:42" x14ac:dyDescent="0.25">
      <c r="Z190"/>
      <c r="AF190" s="29" t="s">
        <v>430</v>
      </c>
      <c r="AG190" s="29" t="s">
        <v>431</v>
      </c>
      <c r="AH190" s="32">
        <v>54.26</v>
      </c>
      <c r="AI190" s="33">
        <v>189</v>
      </c>
      <c r="AK190" s="34" t="s">
        <v>430</v>
      </c>
      <c r="AL190" s="29" t="s">
        <v>431</v>
      </c>
      <c r="AM190" s="29">
        <v>945</v>
      </c>
      <c r="AN190" s="34" t="s">
        <v>430</v>
      </c>
      <c r="AO190" s="29" t="s">
        <v>431</v>
      </c>
      <c r="AP190" s="29">
        <v>17342133</v>
      </c>
    </row>
    <row r="191" spans="26:42" x14ac:dyDescent="0.25">
      <c r="Z191"/>
      <c r="AF191" s="29" t="s">
        <v>430</v>
      </c>
      <c r="AG191" s="29" t="s">
        <v>432</v>
      </c>
      <c r="AH191" s="32">
        <v>27.31</v>
      </c>
      <c r="AI191" s="33">
        <v>190</v>
      </c>
      <c r="AK191" s="34" t="s">
        <v>430</v>
      </c>
      <c r="AL191" s="29" t="s">
        <v>432</v>
      </c>
      <c r="AM191" s="29">
        <v>421</v>
      </c>
      <c r="AN191" s="34" t="s">
        <v>430</v>
      </c>
      <c r="AO191" s="29" t="s">
        <v>432</v>
      </c>
      <c r="AP191" s="29">
        <v>15469309</v>
      </c>
    </row>
    <row r="192" spans="26:42" x14ac:dyDescent="0.25">
      <c r="Z192"/>
      <c r="AF192" s="29" t="s">
        <v>430</v>
      </c>
      <c r="AG192" s="29" t="s">
        <v>433</v>
      </c>
      <c r="AH192" s="32">
        <v>22.3</v>
      </c>
      <c r="AI192" s="33">
        <v>191</v>
      </c>
      <c r="AK192" s="34" t="s">
        <v>430</v>
      </c>
      <c r="AL192" s="29" t="s">
        <v>433</v>
      </c>
      <c r="AM192" s="29">
        <v>362</v>
      </c>
      <c r="AN192" s="34" t="s">
        <v>430</v>
      </c>
      <c r="AO192" s="29" t="s">
        <v>433</v>
      </c>
      <c r="AP192" s="29">
        <v>16345199</v>
      </c>
    </row>
    <row r="193" spans="26:42" x14ac:dyDescent="0.25">
      <c r="Z193"/>
      <c r="AF193" s="29" t="s">
        <v>430</v>
      </c>
      <c r="AG193" s="29" t="s">
        <v>434</v>
      </c>
      <c r="AH193" s="32">
        <v>38.17</v>
      </c>
      <c r="AI193" s="33">
        <v>192</v>
      </c>
      <c r="AK193" s="34" t="s">
        <v>430</v>
      </c>
      <c r="AL193" s="29" t="s">
        <v>434</v>
      </c>
      <c r="AM193" s="29">
        <v>482</v>
      </c>
      <c r="AN193" s="34" t="s">
        <v>430</v>
      </c>
      <c r="AO193" s="29" t="s">
        <v>434</v>
      </c>
      <c r="AP193" s="29">
        <v>12586878</v>
      </c>
    </row>
    <row r="194" spans="26:42" x14ac:dyDescent="0.25">
      <c r="Z194"/>
      <c r="AF194" s="29" t="s">
        <v>430</v>
      </c>
      <c r="AG194" s="29" t="s">
        <v>435</v>
      </c>
      <c r="AH194" s="32">
        <v>37.65</v>
      </c>
      <c r="AI194" s="33">
        <v>193</v>
      </c>
      <c r="AK194" s="34" t="s">
        <v>430</v>
      </c>
      <c r="AL194" s="29" t="s">
        <v>435</v>
      </c>
      <c r="AM194" s="29">
        <v>435</v>
      </c>
      <c r="AN194" s="34" t="s">
        <v>430</v>
      </c>
      <c r="AO194" s="29" t="s">
        <v>435</v>
      </c>
      <c r="AP194" s="29">
        <v>11526858</v>
      </c>
    </row>
    <row r="195" spans="26:42" x14ac:dyDescent="0.25">
      <c r="Z195"/>
      <c r="AF195" s="29" t="s">
        <v>430</v>
      </c>
      <c r="AG195" s="29" t="s">
        <v>436</v>
      </c>
      <c r="AH195" s="32">
        <v>40.729999999999997</v>
      </c>
      <c r="AI195" s="33">
        <v>194</v>
      </c>
      <c r="AK195" s="34" t="s">
        <v>430</v>
      </c>
      <c r="AL195" s="29" t="s">
        <v>436</v>
      </c>
      <c r="AM195" s="29">
        <v>384</v>
      </c>
      <c r="AN195" s="34" t="s">
        <v>430</v>
      </c>
      <c r="AO195" s="29" t="s">
        <v>436</v>
      </c>
      <c r="AP195" s="29">
        <v>9415403</v>
      </c>
    </row>
    <row r="196" spans="26:42" x14ac:dyDescent="0.25">
      <c r="Z196"/>
      <c r="AF196" s="29" t="s">
        <v>430</v>
      </c>
      <c r="AG196" s="29" t="s">
        <v>437</v>
      </c>
      <c r="AH196" s="32">
        <v>90</v>
      </c>
      <c r="AI196" s="33">
        <v>195</v>
      </c>
      <c r="AK196" s="34" t="s">
        <v>430</v>
      </c>
      <c r="AL196" s="29" t="s">
        <v>437</v>
      </c>
      <c r="AM196" s="29">
        <v>705</v>
      </c>
      <c r="AN196" s="34" t="s">
        <v>430</v>
      </c>
      <c r="AO196" s="29" t="s">
        <v>437</v>
      </c>
      <c r="AP196" s="29">
        <v>7872216</v>
      </c>
    </row>
    <row r="197" spans="26:42" x14ac:dyDescent="0.25">
      <c r="Z197"/>
      <c r="AF197" s="29" t="s">
        <v>430</v>
      </c>
      <c r="AG197" s="29" t="s">
        <v>438</v>
      </c>
      <c r="AH197" s="32">
        <v>27.1</v>
      </c>
      <c r="AI197" s="33">
        <v>196</v>
      </c>
      <c r="AK197" s="34" t="s">
        <v>430</v>
      </c>
      <c r="AL197" s="29" t="s">
        <v>438</v>
      </c>
      <c r="AM197" s="29">
        <v>373</v>
      </c>
      <c r="AN197" s="34" t="s">
        <v>430</v>
      </c>
      <c r="AO197" s="29" t="s">
        <v>438</v>
      </c>
      <c r="AP197" s="29">
        <v>13709657</v>
      </c>
    </row>
    <row r="198" spans="26:42" x14ac:dyDescent="0.25">
      <c r="Z198"/>
      <c r="AF198" s="29" t="s">
        <v>430</v>
      </c>
      <c r="AG198" s="29" t="s">
        <v>439</v>
      </c>
      <c r="AH198" s="32">
        <v>85.71</v>
      </c>
      <c r="AI198" s="33">
        <v>197</v>
      </c>
      <c r="AK198" s="34" t="s">
        <v>430</v>
      </c>
      <c r="AL198" s="29" t="s">
        <v>439</v>
      </c>
      <c r="AM198" s="29">
        <v>798</v>
      </c>
      <c r="AN198" s="34" t="s">
        <v>430</v>
      </c>
      <c r="AO198" s="29" t="s">
        <v>439</v>
      </c>
      <c r="AP198" s="29">
        <v>9380716</v>
      </c>
    </row>
    <row r="199" spans="26:42" x14ac:dyDescent="0.25">
      <c r="Z199"/>
      <c r="AF199" s="29" t="s">
        <v>430</v>
      </c>
      <c r="AG199" s="29" t="s">
        <v>440</v>
      </c>
      <c r="AH199" s="32">
        <v>41.32</v>
      </c>
      <c r="AI199" s="33">
        <v>198</v>
      </c>
      <c r="AK199" s="34" t="s">
        <v>430</v>
      </c>
      <c r="AL199" s="29" t="s">
        <v>440</v>
      </c>
      <c r="AM199" s="29">
        <v>733</v>
      </c>
      <c r="AN199" s="34" t="s">
        <v>430</v>
      </c>
      <c r="AO199" s="29" t="s">
        <v>440</v>
      </c>
      <c r="AP199" s="29">
        <v>17727960</v>
      </c>
    </row>
    <row r="200" spans="26:42" x14ac:dyDescent="0.25">
      <c r="Z200"/>
      <c r="AF200" s="29" t="s">
        <v>430</v>
      </c>
      <c r="AG200" s="29" t="s">
        <v>441</v>
      </c>
      <c r="AH200" s="32">
        <v>59.97</v>
      </c>
      <c r="AI200" s="33">
        <v>199</v>
      </c>
      <c r="AK200" s="34" t="s">
        <v>430</v>
      </c>
      <c r="AL200" s="29" t="s">
        <v>441</v>
      </c>
      <c r="AM200" s="29">
        <v>485</v>
      </c>
      <c r="AN200" s="34" t="s">
        <v>430</v>
      </c>
      <c r="AO200" s="29" t="s">
        <v>441</v>
      </c>
      <c r="AP200" s="29">
        <v>7878741</v>
      </c>
    </row>
    <row r="201" spans="26:42" x14ac:dyDescent="0.25">
      <c r="Z201"/>
      <c r="AF201" s="29" t="s">
        <v>430</v>
      </c>
      <c r="AG201" s="29" t="s">
        <v>442</v>
      </c>
      <c r="AH201" s="32">
        <v>60.34</v>
      </c>
      <c r="AI201" s="33">
        <v>200</v>
      </c>
      <c r="AK201" s="34" t="s">
        <v>430</v>
      </c>
      <c r="AL201" s="29" t="s">
        <v>442</v>
      </c>
      <c r="AM201" s="29">
        <v>601</v>
      </c>
      <c r="AN201" s="34" t="s">
        <v>430</v>
      </c>
      <c r="AO201" s="29" t="s">
        <v>442</v>
      </c>
      <c r="AP201" s="29">
        <v>10108652</v>
      </c>
    </row>
    <row r="202" spans="26:42" x14ac:dyDescent="0.25">
      <c r="Z202"/>
      <c r="AF202" s="29" t="s">
        <v>430</v>
      </c>
      <c r="AG202" s="29" t="s">
        <v>443</v>
      </c>
      <c r="AH202" s="32">
        <v>26.98</v>
      </c>
      <c r="AI202" s="33">
        <v>201</v>
      </c>
      <c r="AK202" s="34" t="s">
        <v>430</v>
      </c>
      <c r="AL202" s="29" t="s">
        <v>443</v>
      </c>
      <c r="AM202" s="29">
        <v>226</v>
      </c>
      <c r="AN202" s="34" t="s">
        <v>430</v>
      </c>
      <c r="AO202" s="29" t="s">
        <v>443</v>
      </c>
      <c r="AP202" s="29">
        <v>8470707</v>
      </c>
    </row>
    <row r="203" spans="26:42" x14ac:dyDescent="0.25">
      <c r="Z203"/>
      <c r="AF203" s="29" t="s">
        <v>444</v>
      </c>
      <c r="AG203" s="29" t="s">
        <v>445</v>
      </c>
      <c r="AH203" s="32">
        <v>95.43</v>
      </c>
      <c r="AI203" s="33">
        <v>202</v>
      </c>
      <c r="AK203" s="34" t="s">
        <v>444</v>
      </c>
      <c r="AL203" s="29" t="s">
        <v>445</v>
      </c>
      <c r="AM203" s="29">
        <v>551</v>
      </c>
      <c r="AN203" s="34" t="s">
        <v>444</v>
      </c>
      <c r="AO203" s="29" t="s">
        <v>445</v>
      </c>
      <c r="AP203" s="29">
        <v>5821124</v>
      </c>
    </row>
    <row r="204" spans="26:42" x14ac:dyDescent="0.25">
      <c r="Z204"/>
      <c r="AF204" s="29" t="s">
        <v>444</v>
      </c>
      <c r="AG204" s="29" t="s">
        <v>446</v>
      </c>
      <c r="AH204" s="32">
        <v>110.89</v>
      </c>
      <c r="AI204" s="33">
        <v>203</v>
      </c>
      <c r="AK204" s="34" t="s">
        <v>444</v>
      </c>
      <c r="AL204" s="29" t="s">
        <v>446</v>
      </c>
      <c r="AM204" s="29">
        <v>980</v>
      </c>
      <c r="AN204" s="34" t="s">
        <v>444</v>
      </c>
      <c r="AO204" s="29" t="s">
        <v>446</v>
      </c>
      <c r="AP204" s="29">
        <v>8787980</v>
      </c>
    </row>
    <row r="205" spans="26:42" x14ac:dyDescent="0.25">
      <c r="Z205"/>
      <c r="AF205" s="29" t="s">
        <v>444</v>
      </c>
      <c r="AG205" s="29" t="s">
        <v>447</v>
      </c>
      <c r="AH205" s="32">
        <v>39.17</v>
      </c>
      <c r="AI205" s="33">
        <v>204</v>
      </c>
      <c r="AK205" s="34" t="s">
        <v>444</v>
      </c>
      <c r="AL205" s="29" t="s">
        <v>447</v>
      </c>
      <c r="AM205" s="29">
        <v>732</v>
      </c>
      <c r="AN205" s="34" t="s">
        <v>444</v>
      </c>
      <c r="AO205" s="29" t="s">
        <v>447</v>
      </c>
      <c r="AP205" s="29">
        <v>18318974</v>
      </c>
    </row>
    <row r="206" spans="26:42" x14ac:dyDescent="0.25">
      <c r="Z206"/>
      <c r="AF206" s="29" t="s">
        <v>444</v>
      </c>
      <c r="AG206" s="29" t="s">
        <v>448</v>
      </c>
      <c r="AH206" s="32">
        <v>29.02</v>
      </c>
      <c r="AI206" s="33">
        <v>205</v>
      </c>
      <c r="AK206" s="34" t="s">
        <v>444</v>
      </c>
      <c r="AL206" s="29" t="s">
        <v>448</v>
      </c>
      <c r="AM206" s="29">
        <v>711</v>
      </c>
      <c r="AN206" s="34" t="s">
        <v>444</v>
      </c>
      <c r="AO206" s="29" t="s">
        <v>448</v>
      </c>
      <c r="AP206" s="29">
        <v>24134862</v>
      </c>
    </row>
    <row r="207" spans="26:42" x14ac:dyDescent="0.25">
      <c r="Z207"/>
      <c r="AF207" s="29" t="s">
        <v>444</v>
      </c>
      <c r="AG207" s="29" t="s">
        <v>449</v>
      </c>
      <c r="AH207" s="32">
        <v>78.98</v>
      </c>
      <c r="AI207" s="33">
        <v>206</v>
      </c>
      <c r="AK207" s="34" t="s">
        <v>444</v>
      </c>
      <c r="AL207" s="29" t="s">
        <v>449</v>
      </c>
      <c r="AM207" s="29">
        <v>720</v>
      </c>
      <c r="AN207" s="34" t="s">
        <v>444</v>
      </c>
      <c r="AO207" s="29" t="s">
        <v>449</v>
      </c>
      <c r="AP207" s="29">
        <v>9204346</v>
      </c>
    </row>
    <row r="208" spans="26:42" x14ac:dyDescent="0.25">
      <c r="Z208"/>
      <c r="AF208" s="29" t="s">
        <v>444</v>
      </c>
      <c r="AG208" s="29" t="s">
        <v>450</v>
      </c>
      <c r="AH208" s="32">
        <v>37.200000000000003</v>
      </c>
      <c r="AI208" s="33">
        <v>207</v>
      </c>
      <c r="AK208" s="34" t="s">
        <v>444</v>
      </c>
      <c r="AL208" s="29" t="s">
        <v>450</v>
      </c>
      <c r="AM208" s="29">
        <v>657</v>
      </c>
      <c r="AN208" s="34" t="s">
        <v>444</v>
      </c>
      <c r="AO208" s="29" t="s">
        <v>450</v>
      </c>
      <c r="AP208" s="29">
        <v>17407385</v>
      </c>
    </row>
    <row r="209" spans="26:42" x14ac:dyDescent="0.25">
      <c r="Z209"/>
      <c r="AF209" s="29" t="s">
        <v>444</v>
      </c>
      <c r="AG209" s="29" t="s">
        <v>451</v>
      </c>
      <c r="AH209" s="32">
        <v>44.11</v>
      </c>
      <c r="AI209" s="33">
        <v>208</v>
      </c>
      <c r="AK209" s="34" t="s">
        <v>444</v>
      </c>
      <c r="AL209" s="29" t="s">
        <v>451</v>
      </c>
      <c r="AM209" s="29">
        <v>512</v>
      </c>
      <c r="AN209" s="34" t="s">
        <v>444</v>
      </c>
      <c r="AO209" s="29" t="s">
        <v>451</v>
      </c>
      <c r="AP209" s="29">
        <v>11674695</v>
      </c>
    </row>
    <row r="210" spans="26:42" x14ac:dyDescent="0.25">
      <c r="Z210"/>
      <c r="AF210" s="29" t="s">
        <v>444</v>
      </c>
      <c r="AG210" s="29" t="s">
        <v>452</v>
      </c>
      <c r="AH210" s="32">
        <v>65.040000000000006</v>
      </c>
      <c r="AI210" s="33">
        <v>209</v>
      </c>
      <c r="AK210" s="34" t="s">
        <v>444</v>
      </c>
      <c r="AL210" s="29" t="s">
        <v>452</v>
      </c>
      <c r="AM210" s="29">
        <v>203</v>
      </c>
      <c r="AN210" s="34" t="s">
        <v>444</v>
      </c>
      <c r="AO210" s="29" t="s">
        <v>452</v>
      </c>
      <c r="AP210" s="29">
        <v>3159809</v>
      </c>
    </row>
    <row r="211" spans="26:42" x14ac:dyDescent="0.25">
      <c r="Z211"/>
      <c r="AF211" s="29" t="s">
        <v>444</v>
      </c>
      <c r="AG211" s="29" t="s">
        <v>453</v>
      </c>
      <c r="AH211" s="32">
        <v>10.9</v>
      </c>
      <c r="AI211" s="33">
        <v>210</v>
      </c>
      <c r="AK211" s="34" t="s">
        <v>444</v>
      </c>
      <c r="AL211" s="29" t="s">
        <v>453</v>
      </c>
      <c r="AM211" s="29">
        <v>198</v>
      </c>
      <c r="AN211" s="34" t="s">
        <v>444</v>
      </c>
      <c r="AO211" s="29" t="s">
        <v>453</v>
      </c>
      <c r="AP211" s="29">
        <v>18213766</v>
      </c>
    </row>
    <row r="212" spans="26:42" x14ac:dyDescent="0.25">
      <c r="Z212"/>
      <c r="AF212" s="29" t="s">
        <v>444</v>
      </c>
      <c r="AG212" s="29" t="s">
        <v>454</v>
      </c>
      <c r="AH212" s="32">
        <v>97.33</v>
      </c>
      <c r="AI212" s="33">
        <v>211</v>
      </c>
      <c r="AK212" s="34" t="s">
        <v>444</v>
      </c>
      <c r="AL212" s="29" t="s">
        <v>454</v>
      </c>
      <c r="AM212" s="29">
        <v>488</v>
      </c>
      <c r="AN212" s="34" t="s">
        <v>444</v>
      </c>
      <c r="AO212" s="29" t="s">
        <v>454</v>
      </c>
      <c r="AP212" s="29">
        <v>4936957</v>
      </c>
    </row>
    <row r="213" spans="26:42" x14ac:dyDescent="0.25">
      <c r="Z213"/>
      <c r="AF213" s="29" t="s">
        <v>444</v>
      </c>
      <c r="AG213" s="29" t="s">
        <v>455</v>
      </c>
      <c r="AH213" s="32">
        <v>148.84</v>
      </c>
      <c r="AI213" s="33">
        <v>212</v>
      </c>
      <c r="AK213" s="34" t="s">
        <v>444</v>
      </c>
      <c r="AL213" s="29" t="s">
        <v>455</v>
      </c>
      <c r="AM213" s="29">
        <v>609</v>
      </c>
      <c r="AN213" s="34" t="s">
        <v>444</v>
      </c>
      <c r="AO213" s="29" t="s">
        <v>455</v>
      </c>
      <c r="AP213" s="29">
        <v>4044738</v>
      </c>
    </row>
    <row r="214" spans="26:42" x14ac:dyDescent="0.25">
      <c r="Z214"/>
      <c r="AF214" s="29" t="s">
        <v>444</v>
      </c>
      <c r="AG214" s="29" t="s">
        <v>456</v>
      </c>
      <c r="AH214" s="32">
        <v>13.7</v>
      </c>
      <c r="AI214" s="33">
        <v>213</v>
      </c>
      <c r="AK214" s="34" t="s">
        <v>444</v>
      </c>
      <c r="AL214" s="29" t="s">
        <v>456</v>
      </c>
      <c r="AM214" s="29">
        <v>215</v>
      </c>
      <c r="AN214" s="34" t="s">
        <v>444</v>
      </c>
      <c r="AO214" s="29" t="s">
        <v>456</v>
      </c>
      <c r="AP214" s="29">
        <v>16167148</v>
      </c>
    </row>
    <row r="215" spans="26:42" x14ac:dyDescent="0.25">
      <c r="Z215"/>
      <c r="AF215" s="29" t="s">
        <v>444</v>
      </c>
      <c r="AG215" s="29" t="s">
        <v>457</v>
      </c>
      <c r="AH215" s="32">
        <v>142.08000000000001</v>
      </c>
      <c r="AI215" s="33">
        <v>214</v>
      </c>
      <c r="AK215" s="34" t="s">
        <v>444</v>
      </c>
      <c r="AL215" s="29" t="s">
        <v>457</v>
      </c>
      <c r="AM215" s="29">
        <v>908</v>
      </c>
      <c r="AN215" s="34" t="s">
        <v>444</v>
      </c>
      <c r="AO215" s="29" t="s">
        <v>457</v>
      </c>
      <c r="AP215" s="29">
        <v>6405003</v>
      </c>
    </row>
    <row r="216" spans="26:42" x14ac:dyDescent="0.25">
      <c r="Z216"/>
      <c r="AF216" s="29" t="s">
        <v>444</v>
      </c>
      <c r="AG216" s="29" t="s">
        <v>458</v>
      </c>
      <c r="AH216" s="32">
        <v>68.290000000000006</v>
      </c>
      <c r="AI216" s="33">
        <v>215</v>
      </c>
      <c r="AK216" s="34" t="s">
        <v>444</v>
      </c>
      <c r="AL216" s="29" t="s">
        <v>458</v>
      </c>
      <c r="AM216" s="29">
        <v>758</v>
      </c>
      <c r="AN216" s="34" t="s">
        <v>444</v>
      </c>
      <c r="AO216" s="29" t="s">
        <v>458</v>
      </c>
      <c r="AP216" s="29">
        <v>11114277</v>
      </c>
    </row>
    <row r="217" spans="26:42" x14ac:dyDescent="0.25">
      <c r="Z217"/>
      <c r="AF217" s="29" t="s">
        <v>444</v>
      </c>
      <c r="AG217" s="29" t="s">
        <v>459</v>
      </c>
      <c r="AH217" s="32">
        <v>30.98</v>
      </c>
      <c r="AI217" s="33">
        <v>216</v>
      </c>
      <c r="AK217" s="34" t="s">
        <v>444</v>
      </c>
      <c r="AL217" s="29" t="s">
        <v>459</v>
      </c>
      <c r="AM217" s="29">
        <v>171</v>
      </c>
      <c r="AN217" s="34" t="s">
        <v>444</v>
      </c>
      <c r="AO217" s="29" t="s">
        <v>459</v>
      </c>
      <c r="AP217" s="29">
        <v>5519933</v>
      </c>
    </row>
    <row r="218" spans="26:42" x14ac:dyDescent="0.25">
      <c r="Z218"/>
      <c r="AF218" s="29" t="s">
        <v>444</v>
      </c>
      <c r="AG218" s="29" t="s">
        <v>460</v>
      </c>
      <c r="AH218" s="32">
        <v>16.920000000000002</v>
      </c>
      <c r="AI218" s="33">
        <v>217</v>
      </c>
      <c r="AK218" s="34" t="s">
        <v>444</v>
      </c>
      <c r="AL218" s="29" t="s">
        <v>460</v>
      </c>
      <c r="AM218" s="29">
        <v>68</v>
      </c>
      <c r="AN218" s="34" t="s">
        <v>444</v>
      </c>
      <c r="AO218" s="29" t="s">
        <v>460</v>
      </c>
      <c r="AP218" s="29">
        <v>3840997</v>
      </c>
    </row>
    <row r="219" spans="26:42" x14ac:dyDescent="0.25">
      <c r="Z219"/>
      <c r="AF219" s="29" t="s">
        <v>444</v>
      </c>
      <c r="AG219" s="29" t="s">
        <v>461</v>
      </c>
      <c r="AH219" s="32">
        <v>93.73</v>
      </c>
      <c r="AI219" s="33">
        <v>218</v>
      </c>
      <c r="AK219" s="34" t="s">
        <v>444</v>
      </c>
      <c r="AL219" s="29" t="s">
        <v>461</v>
      </c>
      <c r="AM219" s="29">
        <v>773</v>
      </c>
      <c r="AN219" s="34" t="s">
        <v>444</v>
      </c>
      <c r="AO219" s="29" t="s">
        <v>461</v>
      </c>
      <c r="AP219" s="29">
        <v>8230823</v>
      </c>
    </row>
    <row r="220" spans="26:42" x14ac:dyDescent="0.25">
      <c r="Z220"/>
      <c r="AF220" s="29" t="s">
        <v>444</v>
      </c>
      <c r="AG220" s="29" t="s">
        <v>462</v>
      </c>
      <c r="AH220" s="32">
        <v>44.87</v>
      </c>
      <c r="AI220" s="33">
        <v>219</v>
      </c>
      <c r="AK220" s="34" t="s">
        <v>444</v>
      </c>
      <c r="AL220" s="29" t="s">
        <v>462</v>
      </c>
      <c r="AM220" s="29">
        <v>542</v>
      </c>
      <c r="AN220" s="34" t="s">
        <v>444</v>
      </c>
      <c r="AO220" s="29" t="s">
        <v>462</v>
      </c>
      <c r="AP220" s="29">
        <v>12112491</v>
      </c>
    </row>
    <row r="221" spans="26:42" x14ac:dyDescent="0.25">
      <c r="Z221"/>
      <c r="AF221" s="29" t="s">
        <v>463</v>
      </c>
      <c r="AG221" s="29" t="s">
        <v>464</v>
      </c>
      <c r="AH221" s="32">
        <v>86.86</v>
      </c>
      <c r="AI221" s="33">
        <v>220</v>
      </c>
      <c r="AK221" s="34" t="s">
        <v>463</v>
      </c>
      <c r="AL221" s="29" t="s">
        <v>464</v>
      </c>
      <c r="AM221" s="29">
        <v>543</v>
      </c>
      <c r="AN221" s="34" t="s">
        <v>463</v>
      </c>
      <c r="AO221" s="29" t="s">
        <v>464</v>
      </c>
      <c r="AP221" s="29">
        <v>6292023</v>
      </c>
    </row>
    <row r="222" spans="26:42" x14ac:dyDescent="0.25">
      <c r="Z222"/>
      <c r="AF222" s="29" t="s">
        <v>463</v>
      </c>
      <c r="AG222" s="29" t="s">
        <v>465</v>
      </c>
      <c r="AH222" s="32">
        <v>115.46</v>
      </c>
      <c r="AI222" s="33">
        <v>221</v>
      </c>
      <c r="AK222" s="34" t="s">
        <v>463</v>
      </c>
      <c r="AL222" s="29" t="s">
        <v>465</v>
      </c>
      <c r="AM222" s="29">
        <v>639</v>
      </c>
      <c r="AN222" s="34" t="s">
        <v>463</v>
      </c>
      <c r="AO222" s="29" t="s">
        <v>465</v>
      </c>
      <c r="AP222" s="29">
        <v>5534358</v>
      </c>
    </row>
    <row r="223" spans="26:42" x14ac:dyDescent="0.25">
      <c r="Z223"/>
      <c r="AF223" s="29" t="s">
        <v>463</v>
      </c>
      <c r="AG223" s="29" t="s">
        <v>466</v>
      </c>
      <c r="AH223" s="32">
        <v>89.5</v>
      </c>
      <c r="AI223" s="33">
        <v>222</v>
      </c>
      <c r="AK223" s="34" t="s">
        <v>463</v>
      </c>
      <c r="AL223" s="29" t="s">
        <v>466</v>
      </c>
      <c r="AM223" s="29">
        <v>621</v>
      </c>
      <c r="AN223" s="34" t="s">
        <v>463</v>
      </c>
      <c r="AO223" s="29" t="s">
        <v>466</v>
      </c>
      <c r="AP223" s="29">
        <v>7000123</v>
      </c>
    </row>
    <row r="224" spans="26:42" x14ac:dyDescent="0.25">
      <c r="Z224"/>
      <c r="AF224" s="29" t="s">
        <v>463</v>
      </c>
      <c r="AG224" s="29" t="s">
        <v>467</v>
      </c>
      <c r="AH224" s="32">
        <v>74.239999999999995</v>
      </c>
      <c r="AI224" s="33">
        <v>223</v>
      </c>
      <c r="AK224" s="34" t="s">
        <v>463</v>
      </c>
      <c r="AL224" s="29" t="s">
        <v>467</v>
      </c>
      <c r="AM224" s="29">
        <v>837</v>
      </c>
      <c r="AN224" s="34" t="s">
        <v>463</v>
      </c>
      <c r="AO224" s="29" t="s">
        <v>467</v>
      </c>
      <c r="AP224" s="29">
        <v>11307727</v>
      </c>
    </row>
    <row r="225" spans="26:42" x14ac:dyDescent="0.25">
      <c r="Z225"/>
      <c r="AF225" s="29" t="s">
        <v>463</v>
      </c>
      <c r="AG225" s="29" t="s">
        <v>468</v>
      </c>
      <c r="AH225" s="32">
        <v>141.06</v>
      </c>
      <c r="AI225" s="33">
        <v>224</v>
      </c>
      <c r="AK225" s="34" t="s">
        <v>463</v>
      </c>
      <c r="AL225" s="29" t="s">
        <v>468</v>
      </c>
      <c r="AM225" s="29">
        <v>440</v>
      </c>
      <c r="AN225" s="34" t="s">
        <v>463</v>
      </c>
      <c r="AO225" s="29" t="s">
        <v>468</v>
      </c>
      <c r="AP225" s="29">
        <v>3062460</v>
      </c>
    </row>
    <row r="226" spans="26:42" x14ac:dyDescent="0.25">
      <c r="Z226"/>
      <c r="AF226" s="29" t="s">
        <v>463</v>
      </c>
      <c r="AG226" s="29" t="s">
        <v>469</v>
      </c>
      <c r="AH226" s="32">
        <v>45.08</v>
      </c>
      <c r="AI226" s="33">
        <v>225</v>
      </c>
      <c r="AK226" s="34" t="s">
        <v>463</v>
      </c>
      <c r="AL226" s="29" t="s">
        <v>469</v>
      </c>
      <c r="AM226" s="29">
        <v>607</v>
      </c>
      <c r="AN226" s="34" t="s">
        <v>463</v>
      </c>
      <c r="AO226" s="29" t="s">
        <v>469</v>
      </c>
      <c r="AP226" s="29">
        <v>13476170</v>
      </c>
    </row>
    <row r="227" spans="26:42" x14ac:dyDescent="0.25">
      <c r="Z227"/>
      <c r="AF227" s="29" t="s">
        <v>463</v>
      </c>
      <c r="AG227" s="29" t="s">
        <v>470</v>
      </c>
      <c r="AH227" s="32">
        <v>21.15</v>
      </c>
      <c r="AI227" s="33">
        <v>226</v>
      </c>
      <c r="AK227" s="34" t="s">
        <v>463</v>
      </c>
      <c r="AL227" s="29" t="s">
        <v>470</v>
      </c>
      <c r="AM227" s="29">
        <v>894</v>
      </c>
      <c r="AN227" s="34" t="s">
        <v>463</v>
      </c>
      <c r="AO227" s="29" t="s">
        <v>470</v>
      </c>
      <c r="AP227" s="29">
        <v>42404963</v>
      </c>
    </row>
    <row r="228" spans="26:42" x14ac:dyDescent="0.25">
      <c r="Z228"/>
      <c r="AF228" s="29" t="s">
        <v>463</v>
      </c>
      <c r="AG228" s="29" t="s">
        <v>471</v>
      </c>
      <c r="AH228" s="32">
        <v>41.01</v>
      </c>
      <c r="AI228" s="33">
        <v>227</v>
      </c>
      <c r="AK228" s="34" t="s">
        <v>463</v>
      </c>
      <c r="AL228" s="29" t="s">
        <v>471</v>
      </c>
      <c r="AM228" s="29">
        <v>878</v>
      </c>
      <c r="AN228" s="34" t="s">
        <v>463</v>
      </c>
      <c r="AO228" s="29" t="s">
        <v>471</v>
      </c>
      <c r="AP228" s="29">
        <v>21314026</v>
      </c>
    </row>
    <row r="229" spans="26:42" x14ac:dyDescent="0.25">
      <c r="Z229"/>
      <c r="AF229" s="29" t="s">
        <v>463</v>
      </c>
      <c r="AG229" s="29" t="s">
        <v>472</v>
      </c>
      <c r="AH229" s="32">
        <v>35.21</v>
      </c>
      <c r="AI229" s="33">
        <v>228</v>
      </c>
      <c r="AK229" s="34" t="s">
        <v>463</v>
      </c>
      <c r="AL229" s="29" t="s">
        <v>472</v>
      </c>
      <c r="AM229" s="29">
        <v>114</v>
      </c>
      <c r="AN229" s="34" t="s">
        <v>463</v>
      </c>
      <c r="AO229" s="29" t="s">
        <v>472</v>
      </c>
      <c r="AP229" s="29">
        <v>3223350</v>
      </c>
    </row>
    <row r="230" spans="26:42" x14ac:dyDescent="0.25">
      <c r="Z230"/>
      <c r="AF230" s="29" t="s">
        <v>463</v>
      </c>
      <c r="AG230" s="29" t="s">
        <v>473</v>
      </c>
      <c r="AH230" s="32">
        <v>49.07</v>
      </c>
      <c r="AI230" s="33">
        <v>229</v>
      </c>
      <c r="AK230" s="34" t="s">
        <v>463</v>
      </c>
      <c r="AL230" s="29" t="s">
        <v>473</v>
      </c>
      <c r="AM230" s="29">
        <v>245</v>
      </c>
      <c r="AN230" s="34" t="s">
        <v>463</v>
      </c>
      <c r="AO230" s="29" t="s">
        <v>473</v>
      </c>
      <c r="AP230" s="29">
        <v>5013594</v>
      </c>
    </row>
    <row r="231" spans="26:42" x14ac:dyDescent="0.25">
      <c r="Z231"/>
      <c r="AF231" s="29" t="s">
        <v>463</v>
      </c>
      <c r="AG231" s="29" t="s">
        <v>474</v>
      </c>
      <c r="AH231" s="32">
        <v>138.16999999999999</v>
      </c>
      <c r="AI231" s="33">
        <v>230</v>
      </c>
      <c r="AK231" s="34" t="s">
        <v>463</v>
      </c>
      <c r="AL231" s="29" t="s">
        <v>474</v>
      </c>
      <c r="AM231" s="29">
        <v>497</v>
      </c>
      <c r="AN231" s="34" t="s">
        <v>463</v>
      </c>
      <c r="AO231" s="29" t="s">
        <v>474</v>
      </c>
      <c r="AP231" s="29">
        <v>3607808</v>
      </c>
    </row>
    <row r="232" spans="26:42" x14ac:dyDescent="0.25">
      <c r="Z232"/>
      <c r="AF232" s="29" t="s">
        <v>463</v>
      </c>
      <c r="AG232" s="29" t="s">
        <v>475</v>
      </c>
      <c r="AH232" s="32">
        <v>40.299999999999997</v>
      </c>
      <c r="AI232" s="33">
        <v>231</v>
      </c>
      <c r="AK232" s="34" t="s">
        <v>463</v>
      </c>
      <c r="AL232" s="29" t="s">
        <v>475</v>
      </c>
      <c r="AM232" s="29">
        <v>150</v>
      </c>
      <c r="AN232" s="34" t="s">
        <v>463</v>
      </c>
      <c r="AO232" s="29" t="s">
        <v>475</v>
      </c>
      <c r="AP232" s="29">
        <v>3734169</v>
      </c>
    </row>
    <row r="233" spans="26:42" x14ac:dyDescent="0.25">
      <c r="Z233"/>
      <c r="AF233" s="29" t="s">
        <v>463</v>
      </c>
      <c r="AG233" s="29" t="s">
        <v>476</v>
      </c>
      <c r="AH233" s="32">
        <v>48.4</v>
      </c>
      <c r="AI233" s="33">
        <v>232</v>
      </c>
      <c r="AK233" s="34" t="s">
        <v>463</v>
      </c>
      <c r="AL233" s="29" t="s">
        <v>476</v>
      </c>
      <c r="AM233" s="29">
        <v>505</v>
      </c>
      <c r="AN233" s="34" t="s">
        <v>463</v>
      </c>
      <c r="AO233" s="29" t="s">
        <v>476</v>
      </c>
      <c r="AP233" s="29">
        <v>10393272</v>
      </c>
    </row>
    <row r="234" spans="26:42" x14ac:dyDescent="0.25">
      <c r="Z234"/>
      <c r="AF234" s="29" t="s">
        <v>463</v>
      </c>
      <c r="AG234" s="29" t="s">
        <v>477</v>
      </c>
      <c r="AH234" s="32">
        <v>44.26</v>
      </c>
      <c r="AI234" s="33">
        <v>233</v>
      </c>
      <c r="AK234" s="34" t="s">
        <v>463</v>
      </c>
      <c r="AL234" s="29" t="s">
        <v>477</v>
      </c>
      <c r="AM234" s="29">
        <v>813</v>
      </c>
      <c r="AN234" s="34" t="s">
        <v>463</v>
      </c>
      <c r="AO234" s="29" t="s">
        <v>477</v>
      </c>
      <c r="AP234" s="29">
        <v>18290735</v>
      </c>
    </row>
    <row r="235" spans="26:42" x14ac:dyDescent="0.25">
      <c r="Z235"/>
      <c r="AF235" s="29" t="s">
        <v>463</v>
      </c>
      <c r="AG235" s="29" t="s">
        <v>478</v>
      </c>
      <c r="AH235" s="32">
        <v>118.68</v>
      </c>
      <c r="AI235" s="33">
        <v>234</v>
      </c>
      <c r="AK235" s="34" t="s">
        <v>463</v>
      </c>
      <c r="AL235" s="29" t="s">
        <v>478</v>
      </c>
      <c r="AM235" s="29">
        <v>715</v>
      </c>
      <c r="AN235" s="34" t="s">
        <v>463</v>
      </c>
      <c r="AO235" s="29" t="s">
        <v>478</v>
      </c>
      <c r="AP235" s="29">
        <v>5974015</v>
      </c>
    </row>
    <row r="236" spans="26:42" x14ac:dyDescent="0.25">
      <c r="Z236"/>
      <c r="AF236" s="29" t="s">
        <v>479</v>
      </c>
      <c r="AG236" s="29" t="s">
        <v>480</v>
      </c>
      <c r="AH236" s="32">
        <v>13.05</v>
      </c>
      <c r="AI236" s="33">
        <v>235</v>
      </c>
      <c r="AK236" s="34" t="s">
        <v>479</v>
      </c>
      <c r="AL236" s="29" t="s">
        <v>480</v>
      </c>
      <c r="AM236" s="29">
        <v>613</v>
      </c>
      <c r="AN236" s="34" t="s">
        <v>479</v>
      </c>
      <c r="AO236" s="29" t="s">
        <v>480</v>
      </c>
      <c r="AP236" s="29">
        <v>47561271</v>
      </c>
    </row>
    <row r="237" spans="26:42" x14ac:dyDescent="0.25">
      <c r="Z237"/>
      <c r="AF237" s="29" t="s">
        <v>479</v>
      </c>
      <c r="AG237" s="29" t="s">
        <v>481</v>
      </c>
      <c r="AH237" s="32">
        <v>57.23</v>
      </c>
      <c r="AI237" s="33">
        <v>236</v>
      </c>
      <c r="AK237" s="34" t="s">
        <v>479</v>
      </c>
      <c r="AL237" s="29" t="s">
        <v>481</v>
      </c>
      <c r="AM237" s="29">
        <v>228</v>
      </c>
      <c r="AN237" s="34" t="s">
        <v>479</v>
      </c>
      <c r="AO237" s="29" t="s">
        <v>481</v>
      </c>
      <c r="AP237" s="29">
        <v>4001227</v>
      </c>
    </row>
    <row r="238" spans="26:42" x14ac:dyDescent="0.25">
      <c r="Z238"/>
      <c r="AF238" s="29" t="s">
        <v>479</v>
      </c>
      <c r="AG238" s="29" t="s">
        <v>482</v>
      </c>
      <c r="AH238" s="32">
        <v>95.3</v>
      </c>
      <c r="AI238" s="33">
        <v>237</v>
      </c>
      <c r="AK238" s="34" t="s">
        <v>479</v>
      </c>
      <c r="AL238" s="29" t="s">
        <v>482</v>
      </c>
      <c r="AM238" s="29">
        <v>718</v>
      </c>
      <c r="AN238" s="34" t="s">
        <v>479</v>
      </c>
      <c r="AO238" s="29" t="s">
        <v>482</v>
      </c>
      <c r="AP238" s="29">
        <v>7518724</v>
      </c>
    </row>
    <row r="239" spans="26:42" x14ac:dyDescent="0.25">
      <c r="Z239"/>
      <c r="AF239" s="29" t="s">
        <v>479</v>
      </c>
      <c r="AG239" s="29" t="s">
        <v>483</v>
      </c>
      <c r="AH239" s="32">
        <v>54.73</v>
      </c>
      <c r="AI239" s="33">
        <v>238</v>
      </c>
      <c r="AK239" s="34" t="s">
        <v>479</v>
      </c>
      <c r="AL239" s="29" t="s">
        <v>483</v>
      </c>
      <c r="AM239" s="29">
        <v>272</v>
      </c>
      <c r="AN239" s="34" t="s">
        <v>479</v>
      </c>
      <c r="AO239" s="29" t="s">
        <v>483</v>
      </c>
      <c r="AP239" s="29">
        <v>4896946</v>
      </c>
    </row>
    <row r="240" spans="26:42" x14ac:dyDescent="0.25">
      <c r="Z240"/>
      <c r="AF240" s="29" t="s">
        <v>479</v>
      </c>
      <c r="AG240" s="29" t="s">
        <v>484</v>
      </c>
      <c r="AH240" s="32">
        <v>76.010000000000005</v>
      </c>
      <c r="AI240" s="33">
        <v>239</v>
      </c>
      <c r="AK240" s="34" t="s">
        <v>479</v>
      </c>
      <c r="AL240" s="29" t="s">
        <v>484</v>
      </c>
      <c r="AM240" s="29">
        <v>178</v>
      </c>
      <c r="AN240" s="34" t="s">
        <v>479</v>
      </c>
      <c r="AO240" s="29" t="s">
        <v>484</v>
      </c>
      <c r="AP240" s="29">
        <v>2387846</v>
      </c>
    </row>
    <row r="241" spans="26:42" x14ac:dyDescent="0.25">
      <c r="Z241"/>
      <c r="AF241" s="29" t="s">
        <v>479</v>
      </c>
      <c r="AG241" s="29" t="s">
        <v>485</v>
      </c>
      <c r="AH241" s="32">
        <v>50.1</v>
      </c>
      <c r="AI241" s="33">
        <v>240</v>
      </c>
      <c r="AK241" s="34" t="s">
        <v>479</v>
      </c>
      <c r="AL241" s="29" t="s">
        <v>485</v>
      </c>
      <c r="AM241" s="29">
        <v>819</v>
      </c>
      <c r="AN241" s="34" t="s">
        <v>479</v>
      </c>
      <c r="AO241" s="29" t="s">
        <v>485</v>
      </c>
      <c r="AP241" s="29">
        <v>16466050</v>
      </c>
    </row>
    <row r="242" spans="26:42" x14ac:dyDescent="0.25">
      <c r="Z242"/>
      <c r="AF242" s="29" t="s">
        <v>479</v>
      </c>
      <c r="AG242" s="29" t="s">
        <v>486</v>
      </c>
      <c r="AH242" s="32">
        <v>62.36</v>
      </c>
      <c r="AI242" s="33">
        <v>241</v>
      </c>
      <c r="AK242" s="34" t="s">
        <v>479</v>
      </c>
      <c r="AL242" s="29" t="s">
        <v>486</v>
      </c>
      <c r="AM242" s="29">
        <v>477</v>
      </c>
      <c r="AN242" s="34" t="s">
        <v>479</v>
      </c>
      <c r="AO242" s="29" t="s">
        <v>486</v>
      </c>
      <c r="AP242" s="29">
        <v>7641661</v>
      </c>
    </row>
    <row r="243" spans="26:42" x14ac:dyDescent="0.25">
      <c r="Z243"/>
      <c r="AF243" s="29" t="s">
        <v>479</v>
      </c>
      <c r="AG243" s="29" t="s">
        <v>487</v>
      </c>
      <c r="AH243" s="32">
        <v>109.76</v>
      </c>
      <c r="AI243" s="33">
        <v>242</v>
      </c>
      <c r="AK243" s="34" t="s">
        <v>479</v>
      </c>
      <c r="AL243" s="29" t="s">
        <v>487</v>
      </c>
      <c r="AM243" s="29">
        <v>599</v>
      </c>
      <c r="AN243" s="34" t="s">
        <v>479</v>
      </c>
      <c r="AO243" s="29" t="s">
        <v>487</v>
      </c>
      <c r="AP243" s="29">
        <v>5434821</v>
      </c>
    </row>
    <row r="244" spans="26:42" x14ac:dyDescent="0.25">
      <c r="Z244"/>
      <c r="AF244" s="29" t="s">
        <v>479</v>
      </c>
      <c r="AG244" s="29" t="s">
        <v>488</v>
      </c>
      <c r="AH244" s="32">
        <v>64.540000000000006</v>
      </c>
      <c r="AI244" s="33">
        <v>243</v>
      </c>
      <c r="AK244" s="34" t="s">
        <v>479</v>
      </c>
      <c r="AL244" s="29" t="s">
        <v>488</v>
      </c>
      <c r="AM244" s="29">
        <v>349</v>
      </c>
      <c r="AN244" s="34" t="s">
        <v>479</v>
      </c>
      <c r="AO244" s="29" t="s">
        <v>488</v>
      </c>
      <c r="AP244" s="29">
        <v>5314659</v>
      </c>
    </row>
    <row r="245" spans="26:42" x14ac:dyDescent="0.25">
      <c r="Z245"/>
      <c r="AF245" s="29" t="s">
        <v>479</v>
      </c>
      <c r="AG245" s="29" t="s">
        <v>489</v>
      </c>
      <c r="AH245" s="32">
        <v>37.64</v>
      </c>
      <c r="AI245" s="33">
        <v>244</v>
      </c>
      <c r="AK245" s="34" t="s">
        <v>479</v>
      </c>
      <c r="AL245" s="29" t="s">
        <v>489</v>
      </c>
      <c r="AM245" s="29">
        <v>141</v>
      </c>
      <c r="AN245" s="34" t="s">
        <v>479</v>
      </c>
      <c r="AO245" s="29" t="s">
        <v>489</v>
      </c>
      <c r="AP245" s="29">
        <v>3705851</v>
      </c>
    </row>
    <row r="246" spans="26:42" x14ac:dyDescent="0.25">
      <c r="Z246"/>
      <c r="AF246" s="29" t="s">
        <v>479</v>
      </c>
      <c r="AG246" s="29" t="s">
        <v>490</v>
      </c>
      <c r="AH246" s="32">
        <v>33.700000000000003</v>
      </c>
      <c r="AI246" s="33">
        <v>245</v>
      </c>
      <c r="AK246" s="34" t="s">
        <v>479</v>
      </c>
      <c r="AL246" s="29" t="s">
        <v>490</v>
      </c>
      <c r="AM246" s="29">
        <v>507</v>
      </c>
      <c r="AN246" s="34" t="s">
        <v>479</v>
      </c>
      <c r="AO246" s="29" t="s">
        <v>490</v>
      </c>
      <c r="AP246" s="29">
        <v>15105577</v>
      </c>
    </row>
    <row r="247" spans="26:42" x14ac:dyDescent="0.25">
      <c r="Z247"/>
      <c r="AF247" s="29" t="s">
        <v>479</v>
      </c>
      <c r="AG247" s="29" t="s">
        <v>491</v>
      </c>
      <c r="AH247" s="32">
        <v>21.51</v>
      </c>
      <c r="AI247" s="33">
        <v>246</v>
      </c>
      <c r="AK247" s="34" t="s">
        <v>479</v>
      </c>
      <c r="AL247" s="29" t="s">
        <v>491</v>
      </c>
      <c r="AM247" s="29">
        <v>165</v>
      </c>
      <c r="AN247" s="34" t="s">
        <v>479</v>
      </c>
      <c r="AO247" s="29" t="s">
        <v>491</v>
      </c>
      <c r="AP247" s="29">
        <v>7507405</v>
      </c>
    </row>
    <row r="248" spans="26:42" x14ac:dyDescent="0.25">
      <c r="Z248"/>
      <c r="AF248" s="29" t="s">
        <v>479</v>
      </c>
      <c r="AG248" s="29" t="s">
        <v>492</v>
      </c>
      <c r="AH248" s="32">
        <v>31.36</v>
      </c>
      <c r="AI248" s="33">
        <v>247</v>
      </c>
      <c r="AK248" s="34" t="s">
        <v>479</v>
      </c>
      <c r="AL248" s="29" t="s">
        <v>492</v>
      </c>
      <c r="AM248" s="29">
        <v>151</v>
      </c>
      <c r="AN248" s="34" t="s">
        <v>479</v>
      </c>
      <c r="AO248" s="29" t="s">
        <v>492</v>
      </c>
      <c r="AP248" s="29">
        <v>4815434</v>
      </c>
    </row>
    <row r="249" spans="26:42" x14ac:dyDescent="0.25">
      <c r="Z249"/>
      <c r="AF249" s="29" t="s">
        <v>479</v>
      </c>
      <c r="AG249" s="29" t="s">
        <v>493</v>
      </c>
      <c r="AH249" s="32">
        <v>66.22</v>
      </c>
      <c r="AI249" s="33">
        <v>248</v>
      </c>
      <c r="AK249" s="34" t="s">
        <v>479</v>
      </c>
      <c r="AL249" s="29" t="s">
        <v>493</v>
      </c>
      <c r="AM249" s="29">
        <v>496</v>
      </c>
      <c r="AN249" s="34" t="s">
        <v>479</v>
      </c>
      <c r="AO249" s="29" t="s">
        <v>493</v>
      </c>
      <c r="AP249" s="29">
        <v>7474896</v>
      </c>
    </row>
    <row r="250" spans="26:42" x14ac:dyDescent="0.25">
      <c r="Z250"/>
      <c r="AF250" s="29" t="s">
        <v>479</v>
      </c>
      <c r="AG250" s="29" t="s">
        <v>494</v>
      </c>
      <c r="AH250" s="32">
        <v>59.81</v>
      </c>
      <c r="AI250" s="33">
        <v>249</v>
      </c>
      <c r="AK250" s="34" t="s">
        <v>479</v>
      </c>
      <c r="AL250" s="29" t="s">
        <v>494</v>
      </c>
      <c r="AM250" s="29">
        <v>140</v>
      </c>
      <c r="AN250" s="34" t="s">
        <v>479</v>
      </c>
      <c r="AO250" s="29" t="s">
        <v>494</v>
      </c>
      <c r="AP250" s="29">
        <v>2315582</v>
      </c>
    </row>
    <row r="251" spans="26:42" x14ac:dyDescent="0.25">
      <c r="Z251"/>
      <c r="AF251" s="29" t="s">
        <v>479</v>
      </c>
      <c r="AG251" s="29" t="s">
        <v>495</v>
      </c>
      <c r="AH251" s="32">
        <v>76.47</v>
      </c>
      <c r="AI251" s="33">
        <v>250</v>
      </c>
      <c r="AK251" s="34" t="s">
        <v>479</v>
      </c>
      <c r="AL251" s="29" t="s">
        <v>495</v>
      </c>
      <c r="AM251" s="29">
        <v>378</v>
      </c>
      <c r="AN251" s="34" t="s">
        <v>479</v>
      </c>
      <c r="AO251" s="29" t="s">
        <v>495</v>
      </c>
      <c r="AP251" s="29">
        <v>4897102</v>
      </c>
    </row>
    <row r="252" spans="26:42" x14ac:dyDescent="0.25">
      <c r="Z252"/>
      <c r="AF252" s="29" t="s">
        <v>479</v>
      </c>
      <c r="AG252" s="29" t="s">
        <v>496</v>
      </c>
      <c r="AH252" s="32">
        <v>16.27</v>
      </c>
      <c r="AI252" s="33">
        <v>251</v>
      </c>
      <c r="AK252" s="34" t="s">
        <v>479</v>
      </c>
      <c r="AL252" s="29" t="s">
        <v>496</v>
      </c>
      <c r="AM252" s="29">
        <v>128</v>
      </c>
      <c r="AN252" s="34" t="s">
        <v>479</v>
      </c>
      <c r="AO252" s="29" t="s">
        <v>496</v>
      </c>
      <c r="AP252" s="29">
        <v>7684579</v>
      </c>
    </row>
    <row r="253" spans="26:42" x14ac:dyDescent="0.25">
      <c r="Z253"/>
      <c r="AF253" s="29" t="s">
        <v>497</v>
      </c>
      <c r="AG253" s="29" t="s">
        <v>498</v>
      </c>
      <c r="AH253" s="32">
        <v>33.65</v>
      </c>
      <c r="AI253" s="33">
        <v>252</v>
      </c>
      <c r="AK253" s="34" t="s">
        <v>497</v>
      </c>
      <c r="AL253" s="29" t="s">
        <v>498</v>
      </c>
      <c r="AM253" s="29">
        <v>506</v>
      </c>
      <c r="AN253" s="34" t="s">
        <v>497</v>
      </c>
      <c r="AO253" s="29" t="s">
        <v>498</v>
      </c>
      <c r="AP253" s="29">
        <v>15245393</v>
      </c>
    </row>
    <row r="254" spans="26:42" x14ac:dyDescent="0.25">
      <c r="Z254"/>
      <c r="AF254" s="29" t="s">
        <v>497</v>
      </c>
      <c r="AG254" s="29" t="s">
        <v>499</v>
      </c>
      <c r="AH254" s="32">
        <v>26.3</v>
      </c>
      <c r="AI254" s="33">
        <v>253</v>
      </c>
      <c r="AK254" s="34" t="s">
        <v>497</v>
      </c>
      <c r="AL254" s="29" t="s">
        <v>499</v>
      </c>
      <c r="AM254" s="29">
        <v>176</v>
      </c>
      <c r="AN254" s="34" t="s">
        <v>497</v>
      </c>
      <c r="AO254" s="29" t="s">
        <v>499</v>
      </c>
      <c r="AP254" s="29">
        <v>6653158</v>
      </c>
    </row>
    <row r="255" spans="26:42" x14ac:dyDescent="0.25">
      <c r="Z255"/>
      <c r="AF255" s="29" t="s">
        <v>497</v>
      </c>
      <c r="AG255" s="29" t="s">
        <v>500</v>
      </c>
      <c r="AH255" s="32">
        <v>61.78</v>
      </c>
      <c r="AI255" s="33">
        <v>254</v>
      </c>
      <c r="AK255" s="34" t="s">
        <v>497</v>
      </c>
      <c r="AL255" s="29" t="s">
        <v>500</v>
      </c>
      <c r="AM255" s="29">
        <v>612</v>
      </c>
      <c r="AN255" s="34" t="s">
        <v>497</v>
      </c>
      <c r="AO255" s="29" t="s">
        <v>500</v>
      </c>
      <c r="AP255" s="29">
        <v>9963213</v>
      </c>
    </row>
    <row r="256" spans="26:42" x14ac:dyDescent="0.25">
      <c r="Z256"/>
      <c r="AF256" s="29" t="s">
        <v>497</v>
      </c>
      <c r="AG256" s="29" t="s">
        <v>501</v>
      </c>
      <c r="AH256" s="32">
        <v>27.37</v>
      </c>
      <c r="AI256" s="33">
        <v>255</v>
      </c>
      <c r="AK256" s="34" t="s">
        <v>497</v>
      </c>
      <c r="AL256" s="29" t="s">
        <v>501</v>
      </c>
      <c r="AM256" s="29">
        <v>258</v>
      </c>
      <c r="AN256" s="34" t="s">
        <v>497</v>
      </c>
      <c r="AO256" s="29" t="s">
        <v>501</v>
      </c>
      <c r="AP256" s="29">
        <v>9298432</v>
      </c>
    </row>
    <row r="257" spans="26:42" x14ac:dyDescent="0.25">
      <c r="Z257"/>
      <c r="AF257" s="29" t="s">
        <v>497</v>
      </c>
      <c r="AG257" s="29" t="s">
        <v>502</v>
      </c>
      <c r="AH257" s="32">
        <v>121.7</v>
      </c>
      <c r="AI257" s="33">
        <v>256</v>
      </c>
      <c r="AK257" s="34" t="s">
        <v>497</v>
      </c>
      <c r="AL257" s="29" t="s">
        <v>502</v>
      </c>
      <c r="AM257" s="29">
        <v>512</v>
      </c>
      <c r="AN257" s="34" t="s">
        <v>497</v>
      </c>
      <c r="AO257" s="29" t="s">
        <v>502</v>
      </c>
      <c r="AP257" s="29">
        <v>4174173</v>
      </c>
    </row>
    <row r="258" spans="26:42" x14ac:dyDescent="0.25">
      <c r="Z258"/>
      <c r="AF258" s="29" t="s">
        <v>497</v>
      </c>
      <c r="AG258" s="29" t="s">
        <v>503</v>
      </c>
      <c r="AH258" s="32">
        <v>119.37</v>
      </c>
      <c r="AI258" s="33">
        <v>257</v>
      </c>
      <c r="AK258" s="34" t="s">
        <v>497</v>
      </c>
      <c r="AL258" s="29" t="s">
        <v>503</v>
      </c>
      <c r="AM258" s="29">
        <v>445</v>
      </c>
      <c r="AN258" s="34" t="s">
        <v>497</v>
      </c>
      <c r="AO258" s="29" t="s">
        <v>503</v>
      </c>
      <c r="AP258" s="29">
        <v>3748712</v>
      </c>
    </row>
    <row r="259" spans="26:42" x14ac:dyDescent="0.25">
      <c r="Z259"/>
      <c r="AF259" s="29" t="s">
        <v>497</v>
      </c>
      <c r="AG259" s="29" t="s">
        <v>504</v>
      </c>
      <c r="AH259" s="32">
        <v>44.11</v>
      </c>
      <c r="AI259" s="33">
        <v>258</v>
      </c>
      <c r="AK259" s="34" t="s">
        <v>497</v>
      </c>
      <c r="AL259" s="29" t="s">
        <v>504</v>
      </c>
      <c r="AM259" s="29">
        <v>680</v>
      </c>
      <c r="AN259" s="34" t="s">
        <v>497</v>
      </c>
      <c r="AO259" s="29" t="s">
        <v>504</v>
      </c>
      <c r="AP259" s="29">
        <v>15349325</v>
      </c>
    </row>
    <row r="260" spans="26:42" x14ac:dyDescent="0.25">
      <c r="Z260"/>
      <c r="AF260" s="29" t="s">
        <v>497</v>
      </c>
      <c r="AG260" s="29" t="s">
        <v>505</v>
      </c>
      <c r="AH260" s="32">
        <v>69.11</v>
      </c>
      <c r="AI260" s="33">
        <v>259</v>
      </c>
      <c r="AK260" s="34" t="s">
        <v>497</v>
      </c>
      <c r="AL260" s="29" t="s">
        <v>505</v>
      </c>
      <c r="AM260" s="29">
        <v>909</v>
      </c>
      <c r="AN260" s="34" t="s">
        <v>497</v>
      </c>
      <c r="AO260" s="29" t="s">
        <v>505</v>
      </c>
      <c r="AP260" s="29">
        <v>13088262</v>
      </c>
    </row>
    <row r="261" spans="26:42" x14ac:dyDescent="0.25">
      <c r="Z261"/>
      <c r="AF261" s="29" t="s">
        <v>497</v>
      </c>
      <c r="AG261" s="29" t="s">
        <v>506</v>
      </c>
      <c r="AH261" s="32">
        <v>25.75</v>
      </c>
      <c r="AI261" s="33">
        <v>260</v>
      </c>
      <c r="AK261" s="34" t="s">
        <v>497</v>
      </c>
      <c r="AL261" s="29" t="s">
        <v>506</v>
      </c>
      <c r="AM261" s="29">
        <v>305</v>
      </c>
      <c r="AN261" s="34" t="s">
        <v>497</v>
      </c>
      <c r="AO261" s="29" t="s">
        <v>506</v>
      </c>
      <c r="AP261" s="29">
        <v>11784998</v>
      </c>
    </row>
    <row r="262" spans="26:42" x14ac:dyDescent="0.25">
      <c r="Z262"/>
      <c r="AF262" s="29" t="s">
        <v>497</v>
      </c>
      <c r="AG262" s="29" t="s">
        <v>507</v>
      </c>
      <c r="AH262" s="32">
        <v>24.22</v>
      </c>
      <c r="AI262" s="33">
        <v>261</v>
      </c>
      <c r="AK262" s="34" t="s">
        <v>497</v>
      </c>
      <c r="AL262" s="29" t="s">
        <v>507</v>
      </c>
      <c r="AM262" s="29">
        <v>309</v>
      </c>
      <c r="AN262" s="34" t="s">
        <v>497</v>
      </c>
      <c r="AO262" s="29" t="s">
        <v>507</v>
      </c>
      <c r="AP262" s="29">
        <v>12757002</v>
      </c>
    </row>
    <row r="263" spans="26:42" x14ac:dyDescent="0.25">
      <c r="Z263"/>
      <c r="AF263" s="29" t="s">
        <v>497</v>
      </c>
      <c r="AG263" s="29" t="s">
        <v>508</v>
      </c>
      <c r="AH263" s="32">
        <v>268.87</v>
      </c>
      <c r="AI263" s="33">
        <v>262</v>
      </c>
      <c r="AK263" s="34" t="s">
        <v>497</v>
      </c>
      <c r="AL263" s="29" t="s">
        <v>508</v>
      </c>
      <c r="AM263" s="29">
        <v>580</v>
      </c>
      <c r="AN263" s="34" t="s">
        <v>497</v>
      </c>
      <c r="AO263" s="29" t="s">
        <v>508</v>
      </c>
      <c r="AP263" s="29">
        <v>2164645</v>
      </c>
    </row>
    <row r="264" spans="26:42" x14ac:dyDescent="0.25">
      <c r="Z264"/>
      <c r="AF264" s="29" t="s">
        <v>497</v>
      </c>
      <c r="AG264" s="29" t="s">
        <v>509</v>
      </c>
      <c r="AH264" s="32">
        <v>47.01</v>
      </c>
      <c r="AI264" s="33">
        <v>263</v>
      </c>
      <c r="AK264" s="34" t="s">
        <v>497</v>
      </c>
      <c r="AL264" s="29" t="s">
        <v>509</v>
      </c>
      <c r="AM264" s="29">
        <v>555</v>
      </c>
      <c r="AN264" s="34" t="s">
        <v>497</v>
      </c>
      <c r="AO264" s="29" t="s">
        <v>509</v>
      </c>
      <c r="AP264" s="29">
        <v>11454457</v>
      </c>
    </row>
    <row r="265" spans="26:42" x14ac:dyDescent="0.25">
      <c r="Z265"/>
      <c r="AF265" s="29" t="s">
        <v>497</v>
      </c>
      <c r="AG265" s="29" t="s">
        <v>510</v>
      </c>
      <c r="AH265" s="32">
        <v>60.58</v>
      </c>
      <c r="AI265" s="33">
        <v>264</v>
      </c>
      <c r="AK265" s="34" t="s">
        <v>497</v>
      </c>
      <c r="AL265" s="29" t="s">
        <v>510</v>
      </c>
      <c r="AM265" s="29">
        <v>741</v>
      </c>
      <c r="AN265" s="34" t="s">
        <v>497</v>
      </c>
      <c r="AO265" s="29" t="s">
        <v>510</v>
      </c>
      <c r="AP265" s="29">
        <v>12232309</v>
      </c>
    </row>
    <row r="266" spans="26:42" x14ac:dyDescent="0.25">
      <c r="Z266"/>
      <c r="AF266" s="29" t="s">
        <v>497</v>
      </c>
      <c r="AG266" s="29" t="s">
        <v>511</v>
      </c>
      <c r="AH266" s="32">
        <v>51.07</v>
      </c>
      <c r="AI266" s="33">
        <v>265</v>
      </c>
      <c r="AK266" s="34" t="s">
        <v>497</v>
      </c>
      <c r="AL266" s="29" t="s">
        <v>511</v>
      </c>
      <c r="AM266" s="29">
        <v>392</v>
      </c>
      <c r="AN266" s="34" t="s">
        <v>497</v>
      </c>
      <c r="AO266" s="29" t="s">
        <v>511</v>
      </c>
      <c r="AP266" s="29">
        <v>7665935</v>
      </c>
    </row>
    <row r="267" spans="26:42" x14ac:dyDescent="0.25">
      <c r="Z267"/>
      <c r="AF267" s="29" t="s">
        <v>497</v>
      </c>
      <c r="AG267" s="29" t="s">
        <v>512</v>
      </c>
      <c r="AH267" s="32">
        <v>60.98</v>
      </c>
      <c r="AI267" s="33">
        <v>266</v>
      </c>
      <c r="AK267" s="34" t="s">
        <v>497</v>
      </c>
      <c r="AL267" s="29" t="s">
        <v>512</v>
      </c>
      <c r="AM267" s="29">
        <v>432</v>
      </c>
      <c r="AN267" s="34" t="s">
        <v>497</v>
      </c>
      <c r="AO267" s="29" t="s">
        <v>512</v>
      </c>
      <c r="AP267" s="29">
        <v>7084468</v>
      </c>
    </row>
    <row r="268" spans="26:42" x14ac:dyDescent="0.25">
      <c r="Z268"/>
      <c r="AF268" s="29" t="s">
        <v>497</v>
      </c>
      <c r="AG268" s="29" t="s">
        <v>513</v>
      </c>
      <c r="AH268" s="32">
        <v>54.52</v>
      </c>
      <c r="AI268" s="33">
        <v>267</v>
      </c>
      <c r="AK268" s="34" t="s">
        <v>497</v>
      </c>
      <c r="AL268" s="29" t="s">
        <v>513</v>
      </c>
      <c r="AM268" s="29">
        <v>234</v>
      </c>
      <c r="AN268" s="34" t="s">
        <v>497</v>
      </c>
      <c r="AO268" s="29" t="s">
        <v>513</v>
      </c>
      <c r="AP268" s="29">
        <v>4273937</v>
      </c>
    </row>
    <row r="269" spans="26:42" x14ac:dyDescent="0.25">
      <c r="Z269"/>
      <c r="AF269" s="29" t="s">
        <v>497</v>
      </c>
      <c r="AG269" s="29" t="s">
        <v>514</v>
      </c>
      <c r="AH269" s="32">
        <v>60.34</v>
      </c>
      <c r="AI269" s="33">
        <v>268</v>
      </c>
      <c r="AK269" s="34" t="s">
        <v>497</v>
      </c>
      <c r="AL269" s="29" t="s">
        <v>514</v>
      </c>
      <c r="AM269" s="29">
        <v>480</v>
      </c>
      <c r="AN269" s="34" t="s">
        <v>497</v>
      </c>
      <c r="AO269" s="29" t="s">
        <v>514</v>
      </c>
      <c r="AP269" s="29">
        <v>7814272</v>
      </c>
    </row>
    <row r="270" spans="26:42" x14ac:dyDescent="0.25">
      <c r="Z270"/>
      <c r="AF270" s="29" t="s">
        <v>497</v>
      </c>
      <c r="AG270" s="29" t="s">
        <v>515</v>
      </c>
      <c r="AH270" s="32">
        <v>91.86</v>
      </c>
      <c r="AI270" s="33">
        <v>269</v>
      </c>
      <c r="AK270" s="34" t="s">
        <v>497</v>
      </c>
      <c r="AL270" s="29" t="s">
        <v>515</v>
      </c>
      <c r="AM270" s="29">
        <v>511</v>
      </c>
      <c r="AN270" s="34" t="s">
        <v>497</v>
      </c>
      <c r="AO270" s="29" t="s">
        <v>515</v>
      </c>
      <c r="AP270" s="29">
        <v>5486643</v>
      </c>
    </row>
    <row r="271" spans="26:42" x14ac:dyDescent="0.25">
      <c r="Z271"/>
      <c r="AF271" s="29" t="s">
        <v>497</v>
      </c>
      <c r="AG271" s="29" t="s">
        <v>516</v>
      </c>
      <c r="AH271" s="32">
        <v>96.89</v>
      </c>
      <c r="AI271" s="33">
        <v>270</v>
      </c>
      <c r="AK271" s="34" t="s">
        <v>497</v>
      </c>
      <c r="AL271" s="29" t="s">
        <v>516</v>
      </c>
      <c r="AM271" s="29">
        <v>585</v>
      </c>
      <c r="AN271" s="34" t="s">
        <v>497</v>
      </c>
      <c r="AO271" s="29" t="s">
        <v>516</v>
      </c>
      <c r="AP271" s="29">
        <v>6022396</v>
      </c>
    </row>
    <row r="272" spans="26:42" x14ac:dyDescent="0.25">
      <c r="Z272"/>
      <c r="AF272" s="29" t="s">
        <v>517</v>
      </c>
      <c r="AG272" s="29" t="s">
        <v>518</v>
      </c>
      <c r="AH272" s="32">
        <v>33.840000000000003</v>
      </c>
      <c r="AI272" s="33">
        <v>271</v>
      </c>
      <c r="AK272" s="34" t="s">
        <v>517</v>
      </c>
      <c r="AL272" s="29" t="s">
        <v>518</v>
      </c>
      <c r="AM272" s="29">
        <v>860</v>
      </c>
      <c r="AN272" s="34" t="s">
        <v>517</v>
      </c>
      <c r="AO272" s="29" t="s">
        <v>518</v>
      </c>
      <c r="AP272" s="29">
        <v>25666310</v>
      </c>
    </row>
    <row r="273" spans="26:42" x14ac:dyDescent="0.25">
      <c r="Z273"/>
      <c r="AF273" s="29" t="s">
        <v>517</v>
      </c>
      <c r="AG273" s="29" t="s">
        <v>519</v>
      </c>
      <c r="AH273" s="32">
        <v>106.69</v>
      </c>
      <c r="AI273" s="33">
        <v>272</v>
      </c>
      <c r="AK273" s="34" t="s">
        <v>517</v>
      </c>
      <c r="AL273" s="29" t="s">
        <v>519</v>
      </c>
      <c r="AM273" s="29">
        <v>911</v>
      </c>
      <c r="AN273" s="34" t="s">
        <v>517</v>
      </c>
      <c r="AO273" s="29" t="s">
        <v>519</v>
      </c>
      <c r="AP273" s="29">
        <v>8360744</v>
      </c>
    </row>
    <row r="274" spans="26:42" x14ac:dyDescent="0.25">
      <c r="Z274"/>
      <c r="AF274" s="29" t="s">
        <v>517</v>
      </c>
      <c r="AG274" s="29" t="s">
        <v>520</v>
      </c>
      <c r="AH274" s="32">
        <v>157.66</v>
      </c>
      <c r="AI274" s="33">
        <v>273</v>
      </c>
      <c r="AK274" s="34" t="s">
        <v>517</v>
      </c>
      <c r="AL274" s="29" t="s">
        <v>520</v>
      </c>
      <c r="AM274" s="29">
        <v>847</v>
      </c>
      <c r="AN274" s="34" t="s">
        <v>517</v>
      </c>
      <c r="AO274" s="29" t="s">
        <v>520</v>
      </c>
      <c r="AP274" s="29">
        <v>5353224</v>
      </c>
    </row>
    <row r="275" spans="26:42" x14ac:dyDescent="0.25">
      <c r="Z275"/>
      <c r="AF275" s="29" t="s">
        <v>517</v>
      </c>
      <c r="AG275" s="29" t="s">
        <v>521</v>
      </c>
      <c r="AH275" s="32">
        <v>42.47</v>
      </c>
      <c r="AI275" s="33">
        <v>274</v>
      </c>
      <c r="AK275" s="34" t="s">
        <v>517</v>
      </c>
      <c r="AL275" s="29" t="s">
        <v>521</v>
      </c>
      <c r="AM275" s="29">
        <v>965</v>
      </c>
      <c r="AN275" s="34" t="s">
        <v>517</v>
      </c>
      <c r="AO275" s="29" t="s">
        <v>521</v>
      </c>
      <c r="AP275" s="29">
        <v>22652525</v>
      </c>
    </row>
    <row r="276" spans="26:42" x14ac:dyDescent="0.25">
      <c r="Z276"/>
      <c r="AF276" s="29" t="s">
        <v>517</v>
      </c>
      <c r="AG276" s="29" t="s">
        <v>522</v>
      </c>
      <c r="AH276" s="32">
        <v>117.51</v>
      </c>
      <c r="AI276" s="33">
        <v>275</v>
      </c>
      <c r="AK276" s="34" t="s">
        <v>517</v>
      </c>
      <c r="AL276" s="29" t="s">
        <v>522</v>
      </c>
      <c r="AM276" s="29">
        <v>912</v>
      </c>
      <c r="AN276" s="34" t="s">
        <v>517</v>
      </c>
      <c r="AO276" s="29" t="s">
        <v>522</v>
      </c>
      <c r="AP276" s="29">
        <v>7735619</v>
      </c>
    </row>
    <row r="277" spans="26:42" x14ac:dyDescent="0.25">
      <c r="Z277"/>
      <c r="AF277" s="29" t="s">
        <v>517</v>
      </c>
      <c r="AG277" s="29" t="s">
        <v>523</v>
      </c>
      <c r="AH277" s="32">
        <v>97.36</v>
      </c>
      <c r="AI277" s="33">
        <v>276</v>
      </c>
      <c r="AK277" s="34" t="s">
        <v>517</v>
      </c>
      <c r="AL277" s="29" t="s">
        <v>523</v>
      </c>
      <c r="AM277" s="29">
        <v>527</v>
      </c>
      <c r="AN277" s="34" t="s">
        <v>517</v>
      </c>
      <c r="AO277" s="29" t="s">
        <v>523</v>
      </c>
      <c r="AP277" s="29">
        <v>5423030</v>
      </c>
    </row>
    <row r="278" spans="26:42" x14ac:dyDescent="0.25">
      <c r="Z278"/>
      <c r="AF278" s="29" t="s">
        <v>517</v>
      </c>
      <c r="AG278" s="29" t="s">
        <v>524</v>
      </c>
      <c r="AH278" s="32">
        <v>43.26</v>
      </c>
      <c r="AI278" s="33">
        <v>277</v>
      </c>
      <c r="AK278" s="34" t="s">
        <v>517</v>
      </c>
      <c r="AL278" s="29" t="s">
        <v>524</v>
      </c>
      <c r="AM278" s="29">
        <v>461</v>
      </c>
      <c r="AN278" s="34" t="s">
        <v>517</v>
      </c>
      <c r="AO278" s="29" t="s">
        <v>524</v>
      </c>
      <c r="AP278" s="29">
        <v>10841448</v>
      </c>
    </row>
    <row r="279" spans="26:42" x14ac:dyDescent="0.25">
      <c r="Z279"/>
      <c r="AF279" s="29" t="s">
        <v>517</v>
      </c>
      <c r="AG279" s="29" t="s">
        <v>525</v>
      </c>
      <c r="AH279" s="32">
        <v>93.91</v>
      </c>
      <c r="AI279" s="33">
        <v>278</v>
      </c>
      <c r="AK279" s="34" t="s">
        <v>517</v>
      </c>
      <c r="AL279" s="29" t="s">
        <v>525</v>
      </c>
      <c r="AM279" s="29">
        <v>911</v>
      </c>
      <c r="AN279" s="34" t="s">
        <v>517</v>
      </c>
      <c r="AO279" s="29" t="s">
        <v>525</v>
      </c>
      <c r="AP279" s="29">
        <v>9647457</v>
      </c>
    </row>
    <row r="280" spans="26:42" x14ac:dyDescent="0.25">
      <c r="Z280"/>
      <c r="AF280" s="29" t="s">
        <v>517</v>
      </c>
      <c r="AG280" s="29" t="s">
        <v>526</v>
      </c>
      <c r="AH280" s="32">
        <v>74.06</v>
      </c>
      <c r="AI280" s="33">
        <v>279</v>
      </c>
      <c r="AK280" s="34" t="s">
        <v>517</v>
      </c>
      <c r="AL280" s="29" t="s">
        <v>526</v>
      </c>
      <c r="AM280" s="29">
        <v>706</v>
      </c>
      <c r="AN280" s="34" t="s">
        <v>517</v>
      </c>
      <c r="AO280" s="29" t="s">
        <v>526</v>
      </c>
      <c r="AP280" s="29">
        <v>9417518</v>
      </c>
    </row>
    <row r="281" spans="26:42" x14ac:dyDescent="0.25">
      <c r="Z281"/>
      <c r="AF281" s="29" t="s">
        <v>517</v>
      </c>
      <c r="AG281" s="29" t="s">
        <v>527</v>
      </c>
      <c r="AH281" s="32">
        <v>96.25</v>
      </c>
      <c r="AI281" s="33">
        <v>280</v>
      </c>
      <c r="AK281" s="34" t="s">
        <v>517</v>
      </c>
      <c r="AL281" s="29" t="s">
        <v>527</v>
      </c>
      <c r="AM281" s="29">
        <v>701</v>
      </c>
      <c r="AN281" s="34" t="s">
        <v>517</v>
      </c>
      <c r="AO281" s="29" t="s">
        <v>527</v>
      </c>
      <c r="AP281" s="29">
        <v>7356115</v>
      </c>
    </row>
    <row r="282" spans="26:42" x14ac:dyDescent="0.25">
      <c r="Z282"/>
      <c r="AF282" s="29" t="s">
        <v>517</v>
      </c>
      <c r="AG282" s="29" t="s">
        <v>528</v>
      </c>
      <c r="AH282" s="32">
        <v>117.67</v>
      </c>
      <c r="AI282" s="33">
        <v>281</v>
      </c>
      <c r="AK282" s="34" t="s">
        <v>517</v>
      </c>
      <c r="AL282" s="29" t="s">
        <v>528</v>
      </c>
      <c r="AM282" s="29">
        <v>949</v>
      </c>
      <c r="AN282" s="34" t="s">
        <v>517</v>
      </c>
      <c r="AO282" s="29" t="s">
        <v>528</v>
      </c>
      <c r="AP282" s="29">
        <v>7984454</v>
      </c>
    </row>
    <row r="283" spans="26:42" x14ac:dyDescent="0.25">
      <c r="Z283"/>
      <c r="AF283" s="29" t="s">
        <v>517</v>
      </c>
      <c r="AG283" s="29" t="s">
        <v>529</v>
      </c>
      <c r="AH283" s="32">
        <v>25.04</v>
      </c>
      <c r="AI283" s="33">
        <v>282</v>
      </c>
      <c r="AK283" s="34" t="s">
        <v>517</v>
      </c>
      <c r="AL283" s="29" t="s">
        <v>529</v>
      </c>
      <c r="AM283" s="29">
        <v>333</v>
      </c>
      <c r="AN283" s="34" t="s">
        <v>517</v>
      </c>
      <c r="AO283" s="29" t="s">
        <v>529</v>
      </c>
      <c r="AP283" s="29">
        <v>13438979</v>
      </c>
    </row>
    <row r="284" spans="26:42" x14ac:dyDescent="0.25">
      <c r="Z284"/>
      <c r="AF284" s="29" t="s">
        <v>517</v>
      </c>
      <c r="AG284" s="29" t="s">
        <v>530</v>
      </c>
      <c r="AH284" s="32">
        <v>88.85</v>
      </c>
      <c r="AI284" s="33">
        <v>283</v>
      </c>
      <c r="AK284" s="34" t="s">
        <v>517</v>
      </c>
      <c r="AL284" s="29" t="s">
        <v>530</v>
      </c>
      <c r="AM284" s="29">
        <v>661</v>
      </c>
      <c r="AN284" s="34" t="s">
        <v>517</v>
      </c>
      <c r="AO284" s="29" t="s">
        <v>530</v>
      </c>
      <c r="AP284" s="29">
        <v>7467677</v>
      </c>
    </row>
    <row r="285" spans="26:42" x14ac:dyDescent="0.25">
      <c r="Z285"/>
      <c r="AF285" s="29" t="s">
        <v>517</v>
      </c>
      <c r="AG285" s="29" t="s">
        <v>531</v>
      </c>
      <c r="AH285" s="32">
        <v>38.729999999999997</v>
      </c>
      <c r="AI285" s="33">
        <v>284</v>
      </c>
      <c r="AK285" s="34" t="s">
        <v>517</v>
      </c>
      <c r="AL285" s="29" t="s">
        <v>531</v>
      </c>
      <c r="AM285" s="29">
        <v>475</v>
      </c>
      <c r="AN285" s="34" t="s">
        <v>517</v>
      </c>
      <c r="AO285" s="29" t="s">
        <v>531</v>
      </c>
      <c r="AP285" s="29">
        <v>12276125</v>
      </c>
    </row>
    <row r="286" spans="26:42" x14ac:dyDescent="0.25">
      <c r="Z286"/>
      <c r="AF286" s="29" t="s">
        <v>532</v>
      </c>
      <c r="AG286" s="29" t="s">
        <v>533</v>
      </c>
      <c r="AH286" s="32">
        <v>87.3</v>
      </c>
      <c r="AI286" s="33">
        <v>285</v>
      </c>
      <c r="AK286" s="34" t="s">
        <v>532</v>
      </c>
      <c r="AL286" s="29" t="s">
        <v>533</v>
      </c>
      <c r="AM286" s="29">
        <v>841</v>
      </c>
      <c r="AN286" s="34" t="s">
        <v>532</v>
      </c>
      <c r="AO286" s="29" t="s">
        <v>533</v>
      </c>
      <c r="AP286" s="29">
        <v>9662581</v>
      </c>
    </row>
    <row r="287" spans="26:42" x14ac:dyDescent="0.25">
      <c r="Z287"/>
      <c r="AF287" s="29" t="s">
        <v>532</v>
      </c>
      <c r="AG287" s="29" t="s">
        <v>534</v>
      </c>
      <c r="AH287" s="32">
        <v>46.99</v>
      </c>
      <c r="AI287" s="33">
        <v>286</v>
      </c>
      <c r="AK287" s="34" t="s">
        <v>532</v>
      </c>
      <c r="AL287" s="29" t="s">
        <v>534</v>
      </c>
      <c r="AM287" s="29">
        <v>757</v>
      </c>
      <c r="AN287" s="34" t="s">
        <v>532</v>
      </c>
      <c r="AO287" s="29" t="s">
        <v>534</v>
      </c>
      <c r="AP287" s="29">
        <v>16079016</v>
      </c>
    </row>
    <row r="288" spans="26:42" x14ac:dyDescent="0.25">
      <c r="Z288"/>
      <c r="AF288" s="29" t="s">
        <v>532</v>
      </c>
      <c r="AG288" s="29" t="s">
        <v>535</v>
      </c>
      <c r="AH288" s="32">
        <v>34.97</v>
      </c>
      <c r="AI288" s="33">
        <v>287</v>
      </c>
      <c r="AK288" s="34" t="s">
        <v>532</v>
      </c>
      <c r="AL288" s="29" t="s">
        <v>535</v>
      </c>
      <c r="AM288" s="29">
        <v>788</v>
      </c>
      <c r="AN288" s="34" t="s">
        <v>532</v>
      </c>
      <c r="AO288" s="29" t="s">
        <v>535</v>
      </c>
      <c r="AP288" s="29">
        <v>22688322</v>
      </c>
    </row>
    <row r="289" spans="26:42" x14ac:dyDescent="0.25">
      <c r="Z289"/>
      <c r="AF289" s="29" t="s">
        <v>532</v>
      </c>
      <c r="AG289" s="29" t="s">
        <v>536</v>
      </c>
      <c r="AH289" s="32">
        <v>46.85</v>
      </c>
      <c r="AI289" s="33">
        <v>288</v>
      </c>
      <c r="AK289" s="34" t="s">
        <v>532</v>
      </c>
      <c r="AL289" s="29" t="s">
        <v>536</v>
      </c>
      <c r="AM289" s="29">
        <v>950</v>
      </c>
      <c r="AN289" s="34" t="s">
        <v>532</v>
      </c>
      <c r="AO289" s="29" t="s">
        <v>536</v>
      </c>
      <c r="AP289" s="29">
        <v>20191054</v>
      </c>
    </row>
    <row r="290" spans="26:42" x14ac:dyDescent="0.25">
      <c r="Z290"/>
      <c r="AF290" s="29" t="s">
        <v>532</v>
      </c>
      <c r="AG290" s="29" t="s">
        <v>537</v>
      </c>
      <c r="AH290" s="32">
        <v>64.930000000000007</v>
      </c>
      <c r="AI290" s="33">
        <v>289</v>
      </c>
      <c r="AK290" s="34" t="s">
        <v>532</v>
      </c>
      <c r="AL290" s="29" t="s">
        <v>537</v>
      </c>
      <c r="AM290" s="29">
        <v>451</v>
      </c>
      <c r="AN290" s="34" t="s">
        <v>532</v>
      </c>
      <c r="AO290" s="29" t="s">
        <v>537</v>
      </c>
      <c r="AP290" s="29">
        <v>6707154</v>
      </c>
    </row>
    <row r="291" spans="26:42" x14ac:dyDescent="0.25">
      <c r="Z291"/>
      <c r="AF291" s="29" t="s">
        <v>532</v>
      </c>
      <c r="AG291" s="29" t="s">
        <v>538</v>
      </c>
      <c r="AH291" s="32">
        <v>97.21</v>
      </c>
      <c r="AI291" s="33">
        <v>290</v>
      </c>
      <c r="AK291" s="34" t="s">
        <v>532</v>
      </c>
      <c r="AL291" s="29" t="s">
        <v>538</v>
      </c>
      <c r="AM291" s="29">
        <v>420</v>
      </c>
      <c r="AN291" s="34" t="s">
        <v>532</v>
      </c>
      <c r="AO291" s="29" t="s">
        <v>538</v>
      </c>
      <c r="AP291" s="29">
        <v>4294725</v>
      </c>
    </row>
    <row r="292" spans="26:42" x14ac:dyDescent="0.25">
      <c r="Z292"/>
      <c r="AF292" s="29" t="s">
        <v>532</v>
      </c>
      <c r="AG292" s="29" t="s">
        <v>539</v>
      </c>
      <c r="AH292" s="32">
        <v>62.21</v>
      </c>
      <c r="AI292" s="33">
        <v>291</v>
      </c>
      <c r="AK292" s="34" t="s">
        <v>532</v>
      </c>
      <c r="AL292" s="29" t="s">
        <v>539</v>
      </c>
      <c r="AM292" s="29">
        <v>945</v>
      </c>
      <c r="AN292" s="34" t="s">
        <v>532</v>
      </c>
      <c r="AO292" s="29" t="s">
        <v>539</v>
      </c>
      <c r="AP292" s="29">
        <v>15077087</v>
      </c>
    </row>
    <row r="293" spans="26:42" x14ac:dyDescent="0.25">
      <c r="Z293"/>
      <c r="AF293" s="29" t="s">
        <v>532</v>
      </c>
      <c r="AG293" s="29" t="s">
        <v>540</v>
      </c>
      <c r="AH293" s="32">
        <v>178.92</v>
      </c>
      <c r="AI293" s="33">
        <v>292</v>
      </c>
      <c r="AK293" s="34" t="s">
        <v>532</v>
      </c>
      <c r="AL293" s="29" t="s">
        <v>540</v>
      </c>
      <c r="AM293" s="29">
        <v>658</v>
      </c>
      <c r="AN293" s="34" t="s">
        <v>532</v>
      </c>
      <c r="AO293" s="29" t="s">
        <v>540</v>
      </c>
      <c r="AP293" s="29">
        <v>3666418</v>
      </c>
    </row>
    <row r="294" spans="26:42" x14ac:dyDescent="0.25">
      <c r="Z294"/>
      <c r="AF294" s="29" t="s">
        <v>532</v>
      </c>
      <c r="AG294" s="29" t="s">
        <v>541</v>
      </c>
      <c r="AH294" s="32">
        <v>40.340000000000003</v>
      </c>
      <c r="AI294" s="33">
        <v>293</v>
      </c>
      <c r="AK294" s="34" t="s">
        <v>532</v>
      </c>
      <c r="AL294" s="29" t="s">
        <v>541</v>
      </c>
      <c r="AM294" s="29">
        <v>330</v>
      </c>
      <c r="AN294" s="34" t="s">
        <v>532</v>
      </c>
      <c r="AO294" s="29" t="s">
        <v>541</v>
      </c>
      <c r="AP294" s="29">
        <v>8081826</v>
      </c>
    </row>
    <row r="295" spans="26:42" x14ac:dyDescent="0.25">
      <c r="Z295"/>
      <c r="AF295" s="29" t="s">
        <v>532</v>
      </c>
      <c r="AG295" s="29" t="s">
        <v>542</v>
      </c>
      <c r="AH295" s="32">
        <v>46.25</v>
      </c>
      <c r="AI295" s="33">
        <v>294</v>
      </c>
      <c r="AK295" s="34" t="s">
        <v>532</v>
      </c>
      <c r="AL295" s="29" t="s">
        <v>542</v>
      </c>
      <c r="AM295" s="29">
        <v>796</v>
      </c>
      <c r="AN295" s="34" t="s">
        <v>532</v>
      </c>
      <c r="AO295" s="29" t="s">
        <v>542</v>
      </c>
      <c r="AP295" s="29">
        <v>17392843</v>
      </c>
    </row>
    <row r="296" spans="26:42" x14ac:dyDescent="0.25">
      <c r="Z296"/>
      <c r="AF296" s="29" t="s">
        <v>532</v>
      </c>
      <c r="AG296" s="29" t="s">
        <v>543</v>
      </c>
      <c r="AH296" s="32">
        <v>56.15</v>
      </c>
      <c r="AI296" s="33">
        <v>295</v>
      </c>
      <c r="AK296" s="34" t="s">
        <v>532</v>
      </c>
      <c r="AL296" s="29" t="s">
        <v>543</v>
      </c>
      <c r="AM296" s="29">
        <v>797</v>
      </c>
      <c r="AN296" s="34" t="s">
        <v>532</v>
      </c>
      <c r="AO296" s="29" t="s">
        <v>543</v>
      </c>
      <c r="AP296" s="29">
        <v>14211477</v>
      </c>
    </row>
    <row r="297" spans="26:42" x14ac:dyDescent="0.25">
      <c r="Z297"/>
      <c r="AF297" s="29" t="s">
        <v>532</v>
      </c>
      <c r="AG297" s="29" t="s">
        <v>544</v>
      </c>
      <c r="AH297" s="32">
        <v>138.72</v>
      </c>
      <c r="AI297" s="33">
        <v>296</v>
      </c>
      <c r="AK297" s="34" t="s">
        <v>532</v>
      </c>
      <c r="AL297" s="29" t="s">
        <v>544</v>
      </c>
      <c r="AM297" s="29">
        <v>401</v>
      </c>
      <c r="AN297" s="34" t="s">
        <v>532</v>
      </c>
      <c r="AO297" s="29" t="s">
        <v>544</v>
      </c>
      <c r="AP297" s="29">
        <v>2897931</v>
      </c>
    </row>
    <row r="298" spans="26:42" x14ac:dyDescent="0.25">
      <c r="Z298"/>
      <c r="AF298" s="29" t="s">
        <v>532</v>
      </c>
      <c r="AG298" s="29" t="s">
        <v>545</v>
      </c>
      <c r="AH298" s="32">
        <v>86.2</v>
      </c>
      <c r="AI298" s="33">
        <v>297</v>
      </c>
      <c r="AK298" s="34" t="s">
        <v>532</v>
      </c>
      <c r="AL298" s="29" t="s">
        <v>545</v>
      </c>
      <c r="AM298" s="29">
        <v>351</v>
      </c>
      <c r="AN298" s="34" t="s">
        <v>532</v>
      </c>
      <c r="AO298" s="29" t="s">
        <v>545</v>
      </c>
      <c r="AP298" s="29">
        <v>4083659</v>
      </c>
    </row>
    <row r="299" spans="26:42" x14ac:dyDescent="0.25">
      <c r="Z299"/>
      <c r="AF299" s="29" t="s">
        <v>532</v>
      </c>
      <c r="AG299" s="29" t="s">
        <v>546</v>
      </c>
      <c r="AH299" s="32">
        <v>60.14</v>
      </c>
      <c r="AI299" s="33">
        <v>298</v>
      </c>
      <c r="AK299" s="34" t="s">
        <v>532</v>
      </c>
      <c r="AL299" s="29" t="s">
        <v>546</v>
      </c>
      <c r="AM299" s="29">
        <v>773</v>
      </c>
      <c r="AN299" s="34" t="s">
        <v>532</v>
      </c>
      <c r="AO299" s="29" t="s">
        <v>546</v>
      </c>
      <c r="AP299" s="29">
        <v>12836129</v>
      </c>
    </row>
    <row r="300" spans="26:42" x14ac:dyDescent="0.25">
      <c r="Z300"/>
      <c r="AF300" s="29" t="s">
        <v>532</v>
      </c>
      <c r="AG300" s="29" t="s">
        <v>547</v>
      </c>
      <c r="AH300" s="32">
        <v>58.66</v>
      </c>
      <c r="AI300" s="33">
        <v>299</v>
      </c>
      <c r="AK300" s="34" t="s">
        <v>532</v>
      </c>
      <c r="AL300" s="29" t="s">
        <v>547</v>
      </c>
      <c r="AM300" s="29">
        <v>698</v>
      </c>
      <c r="AN300" s="34" t="s">
        <v>532</v>
      </c>
      <c r="AO300" s="29" t="s">
        <v>547</v>
      </c>
      <c r="AP300" s="29">
        <v>11882942</v>
      </c>
    </row>
    <row r="301" spans="26:42" x14ac:dyDescent="0.25">
      <c r="Z301"/>
      <c r="AF301" s="29" t="s">
        <v>532</v>
      </c>
      <c r="AG301" s="29" t="s">
        <v>548</v>
      </c>
      <c r="AH301" s="32">
        <v>137.72</v>
      </c>
      <c r="AI301" s="33">
        <v>300</v>
      </c>
      <c r="AK301" s="34" t="s">
        <v>532</v>
      </c>
      <c r="AL301" s="29" t="s">
        <v>548</v>
      </c>
      <c r="AM301" s="29">
        <v>678</v>
      </c>
      <c r="AN301" s="34" t="s">
        <v>532</v>
      </c>
      <c r="AO301" s="29" t="s">
        <v>548</v>
      </c>
      <c r="AP301" s="29">
        <v>4908562</v>
      </c>
    </row>
    <row r="302" spans="26:42" x14ac:dyDescent="0.25">
      <c r="Z302"/>
      <c r="AF302" s="29" t="s">
        <v>532</v>
      </c>
      <c r="AG302" s="29" t="s">
        <v>549</v>
      </c>
      <c r="AH302" s="32">
        <v>241.83</v>
      </c>
      <c r="AI302" s="33">
        <v>301</v>
      </c>
      <c r="AK302" s="34" t="s">
        <v>532</v>
      </c>
      <c r="AL302" s="29" t="s">
        <v>549</v>
      </c>
      <c r="AM302" s="29">
        <v>970</v>
      </c>
      <c r="AN302" s="34" t="s">
        <v>532</v>
      </c>
      <c r="AO302" s="29" t="s">
        <v>549</v>
      </c>
      <c r="AP302" s="29">
        <v>3928330</v>
      </c>
    </row>
    <row r="303" spans="26:42" x14ac:dyDescent="0.25">
      <c r="Z303"/>
      <c r="AF303" s="29" t="s">
        <v>532</v>
      </c>
      <c r="AG303" s="29" t="s">
        <v>550</v>
      </c>
      <c r="AH303" s="32">
        <v>22.31</v>
      </c>
      <c r="AI303" s="33">
        <v>302</v>
      </c>
      <c r="AK303" s="34" t="s">
        <v>532</v>
      </c>
      <c r="AL303" s="29" t="s">
        <v>550</v>
      </c>
      <c r="AM303" s="29">
        <v>182</v>
      </c>
      <c r="AN303" s="34" t="s">
        <v>532</v>
      </c>
      <c r="AO303" s="29" t="s">
        <v>550</v>
      </c>
      <c r="AP303" s="29">
        <v>8068653</v>
      </c>
    </row>
    <row r="304" spans="26:42" x14ac:dyDescent="0.25">
      <c r="Z304"/>
      <c r="AF304" s="29" t="s">
        <v>551</v>
      </c>
      <c r="AG304" s="29" t="s">
        <v>552</v>
      </c>
      <c r="AH304" s="32">
        <v>57.93</v>
      </c>
      <c r="AI304" s="33">
        <v>303</v>
      </c>
      <c r="AK304" s="34" t="s">
        <v>551</v>
      </c>
      <c r="AL304" s="29" t="s">
        <v>552</v>
      </c>
      <c r="AM304" s="29">
        <v>372</v>
      </c>
      <c r="AN304" s="34" t="s">
        <v>551</v>
      </c>
      <c r="AO304" s="29" t="s">
        <v>552</v>
      </c>
      <c r="AP304" s="29">
        <v>6318239</v>
      </c>
    </row>
    <row r="305" spans="26:42" x14ac:dyDescent="0.25">
      <c r="Z305"/>
      <c r="AF305" s="29" t="s">
        <v>551</v>
      </c>
      <c r="AG305" s="29" t="s">
        <v>553</v>
      </c>
      <c r="AH305" s="32">
        <v>64.88</v>
      </c>
      <c r="AI305" s="33">
        <v>304</v>
      </c>
      <c r="AK305" s="34" t="s">
        <v>551</v>
      </c>
      <c r="AL305" s="29" t="s">
        <v>553</v>
      </c>
      <c r="AM305" s="29">
        <v>504</v>
      </c>
      <c r="AN305" s="34" t="s">
        <v>551</v>
      </c>
      <c r="AO305" s="29" t="s">
        <v>553</v>
      </c>
      <c r="AP305" s="29">
        <v>7491193</v>
      </c>
    </row>
    <row r="306" spans="26:42" x14ac:dyDescent="0.25">
      <c r="Z306"/>
      <c r="AF306" s="29" t="s">
        <v>551</v>
      </c>
      <c r="AG306" s="29" t="s">
        <v>554</v>
      </c>
      <c r="AH306" s="32">
        <v>35.56</v>
      </c>
      <c r="AI306" s="33">
        <v>305</v>
      </c>
      <c r="AK306" s="34" t="s">
        <v>551</v>
      </c>
      <c r="AL306" s="29" t="s">
        <v>554</v>
      </c>
      <c r="AM306" s="29">
        <v>454</v>
      </c>
      <c r="AN306" s="34" t="s">
        <v>551</v>
      </c>
      <c r="AO306" s="29" t="s">
        <v>554</v>
      </c>
      <c r="AP306" s="29">
        <v>12781249</v>
      </c>
    </row>
    <row r="307" spans="26:42" x14ac:dyDescent="0.25">
      <c r="Z307"/>
      <c r="AF307" s="29" t="s">
        <v>551</v>
      </c>
      <c r="AG307" s="29" t="s">
        <v>555</v>
      </c>
      <c r="AH307" s="32">
        <v>41.54</v>
      </c>
      <c r="AI307" s="33">
        <v>306</v>
      </c>
      <c r="AK307" s="34" t="s">
        <v>551</v>
      </c>
      <c r="AL307" s="29" t="s">
        <v>555</v>
      </c>
      <c r="AM307" s="29">
        <v>496</v>
      </c>
      <c r="AN307" s="34" t="s">
        <v>551</v>
      </c>
      <c r="AO307" s="29" t="s">
        <v>555</v>
      </c>
      <c r="AP307" s="29">
        <v>11952639</v>
      </c>
    </row>
    <row r="308" spans="26:42" x14ac:dyDescent="0.25">
      <c r="Z308"/>
      <c r="AF308" s="29" t="s">
        <v>551</v>
      </c>
      <c r="AG308" s="29" t="s">
        <v>556</v>
      </c>
      <c r="AH308" s="32">
        <v>46.09</v>
      </c>
      <c r="AI308" s="33">
        <v>307</v>
      </c>
      <c r="AK308" s="34" t="s">
        <v>551</v>
      </c>
      <c r="AL308" s="29" t="s">
        <v>556</v>
      </c>
      <c r="AM308" s="29">
        <v>727</v>
      </c>
      <c r="AN308" s="34" t="s">
        <v>551</v>
      </c>
      <c r="AO308" s="29" t="s">
        <v>556</v>
      </c>
      <c r="AP308" s="29">
        <v>15881600</v>
      </c>
    </row>
    <row r="309" spans="26:42" x14ac:dyDescent="0.25">
      <c r="Z309"/>
      <c r="AF309" s="29" t="s">
        <v>551</v>
      </c>
      <c r="AG309" s="29" t="s">
        <v>557</v>
      </c>
      <c r="AH309" s="32">
        <v>13.8</v>
      </c>
      <c r="AI309" s="33">
        <v>308</v>
      </c>
      <c r="AK309" s="34" t="s">
        <v>551</v>
      </c>
      <c r="AL309" s="29" t="s">
        <v>557</v>
      </c>
      <c r="AM309" s="29">
        <v>145</v>
      </c>
      <c r="AN309" s="34" t="s">
        <v>551</v>
      </c>
      <c r="AO309" s="29" t="s">
        <v>557</v>
      </c>
      <c r="AP309" s="29">
        <v>10578409</v>
      </c>
    </row>
    <row r="310" spans="26:42" x14ac:dyDescent="0.25">
      <c r="Z310"/>
      <c r="AF310" s="29" t="s">
        <v>551</v>
      </c>
      <c r="AG310" s="29" t="s">
        <v>558</v>
      </c>
      <c r="AH310" s="32">
        <v>34.89</v>
      </c>
      <c r="AI310" s="33">
        <v>309</v>
      </c>
      <c r="AK310" s="34" t="s">
        <v>551</v>
      </c>
      <c r="AL310" s="29" t="s">
        <v>558</v>
      </c>
      <c r="AM310" s="29">
        <v>694</v>
      </c>
      <c r="AN310" s="34" t="s">
        <v>551</v>
      </c>
      <c r="AO310" s="29" t="s">
        <v>558</v>
      </c>
      <c r="AP310" s="29">
        <v>19963753</v>
      </c>
    </row>
    <row r="311" spans="26:42" x14ac:dyDescent="0.25">
      <c r="Z311"/>
      <c r="AF311" s="29" t="s">
        <v>551</v>
      </c>
      <c r="AG311" s="29" t="s">
        <v>559</v>
      </c>
      <c r="AH311" s="32">
        <v>31.57</v>
      </c>
      <c r="AI311" s="33">
        <v>310</v>
      </c>
      <c r="AK311" s="34" t="s">
        <v>551</v>
      </c>
      <c r="AL311" s="29" t="s">
        <v>559</v>
      </c>
      <c r="AM311" s="29">
        <v>130</v>
      </c>
      <c r="AN311" s="34" t="s">
        <v>551</v>
      </c>
      <c r="AO311" s="29" t="s">
        <v>559</v>
      </c>
      <c r="AP311" s="29">
        <v>4006545</v>
      </c>
    </row>
    <row r="312" spans="26:42" x14ac:dyDescent="0.25">
      <c r="Z312"/>
      <c r="AF312" s="29" t="s">
        <v>551</v>
      </c>
      <c r="AG312" s="29" t="s">
        <v>560</v>
      </c>
      <c r="AH312" s="32">
        <v>41.62</v>
      </c>
      <c r="AI312" s="33">
        <v>311</v>
      </c>
      <c r="AK312" s="34" t="s">
        <v>551</v>
      </c>
      <c r="AL312" s="29" t="s">
        <v>560</v>
      </c>
      <c r="AM312" s="29">
        <v>471</v>
      </c>
      <c r="AN312" s="34" t="s">
        <v>551</v>
      </c>
      <c r="AO312" s="29" t="s">
        <v>560</v>
      </c>
      <c r="AP312" s="29">
        <v>11315439</v>
      </c>
    </row>
    <row r="313" spans="26:42" x14ac:dyDescent="0.25">
      <c r="Z313"/>
      <c r="AF313" s="29" t="s">
        <v>551</v>
      </c>
      <c r="AG313" s="29" t="s">
        <v>561</v>
      </c>
      <c r="AH313" s="32">
        <v>45.08</v>
      </c>
      <c r="AI313" s="33">
        <v>312</v>
      </c>
      <c r="AK313" s="34" t="s">
        <v>551</v>
      </c>
      <c r="AL313" s="29" t="s">
        <v>561</v>
      </c>
      <c r="AM313" s="29">
        <v>709</v>
      </c>
      <c r="AN313" s="34" t="s">
        <v>551</v>
      </c>
      <c r="AO313" s="29" t="s">
        <v>561</v>
      </c>
      <c r="AP313" s="29">
        <v>15760888</v>
      </c>
    </row>
    <row r="314" spans="26:42" x14ac:dyDescent="0.25">
      <c r="Z314"/>
      <c r="AF314" s="29" t="s">
        <v>551</v>
      </c>
      <c r="AG314" s="29" t="s">
        <v>562</v>
      </c>
      <c r="AH314" s="32">
        <v>60.44</v>
      </c>
      <c r="AI314" s="33">
        <v>313</v>
      </c>
      <c r="AK314" s="34" t="s">
        <v>551</v>
      </c>
      <c r="AL314" s="29" t="s">
        <v>562</v>
      </c>
      <c r="AM314" s="29">
        <v>508</v>
      </c>
      <c r="AN314" s="34" t="s">
        <v>551</v>
      </c>
      <c r="AO314" s="29" t="s">
        <v>562</v>
      </c>
      <c r="AP314" s="29">
        <v>8387983</v>
      </c>
    </row>
    <row r="315" spans="26:42" x14ac:dyDescent="0.25">
      <c r="Z315"/>
      <c r="AF315" s="29" t="s">
        <v>551</v>
      </c>
      <c r="AG315" s="29" t="s">
        <v>563</v>
      </c>
      <c r="AH315" s="32">
        <v>83.64</v>
      </c>
      <c r="AI315" s="33">
        <v>314</v>
      </c>
      <c r="AK315" s="34" t="s">
        <v>551</v>
      </c>
      <c r="AL315" s="29" t="s">
        <v>563</v>
      </c>
      <c r="AM315" s="29">
        <v>790</v>
      </c>
      <c r="AN315" s="34" t="s">
        <v>551</v>
      </c>
      <c r="AO315" s="29" t="s">
        <v>563</v>
      </c>
      <c r="AP315" s="29">
        <v>9498558</v>
      </c>
    </row>
    <row r="316" spans="26:42" x14ac:dyDescent="0.25">
      <c r="Z316"/>
      <c r="AF316" s="29" t="s">
        <v>551</v>
      </c>
      <c r="AG316" s="29" t="s">
        <v>564</v>
      </c>
      <c r="AH316" s="32">
        <v>38.94</v>
      </c>
      <c r="AI316" s="33">
        <v>315</v>
      </c>
      <c r="AK316" s="34" t="s">
        <v>551</v>
      </c>
      <c r="AL316" s="29" t="s">
        <v>564</v>
      </c>
      <c r="AM316" s="29">
        <v>725</v>
      </c>
      <c r="AN316" s="34" t="s">
        <v>551</v>
      </c>
      <c r="AO316" s="29" t="s">
        <v>564</v>
      </c>
      <c r="AP316" s="29">
        <v>18617762</v>
      </c>
    </row>
    <row r="317" spans="26:42" x14ac:dyDescent="0.25">
      <c r="Z317"/>
      <c r="AF317" s="29" t="s">
        <v>551</v>
      </c>
      <c r="AG317" s="29" t="s">
        <v>565</v>
      </c>
      <c r="AH317" s="32">
        <v>40.46</v>
      </c>
      <c r="AI317" s="33">
        <v>316</v>
      </c>
      <c r="AK317" s="34" t="s">
        <v>551</v>
      </c>
      <c r="AL317" s="29" t="s">
        <v>565</v>
      </c>
      <c r="AM317" s="29">
        <v>982</v>
      </c>
      <c r="AN317" s="34" t="s">
        <v>551</v>
      </c>
      <c r="AO317" s="29" t="s">
        <v>565</v>
      </c>
      <c r="AP317" s="29">
        <v>24271201</v>
      </c>
    </row>
    <row r="318" spans="26:42" x14ac:dyDescent="0.25">
      <c r="Z318"/>
      <c r="AF318" s="29" t="s">
        <v>551</v>
      </c>
      <c r="AG318" s="29" t="s">
        <v>566</v>
      </c>
      <c r="AH318" s="32">
        <v>24.94</v>
      </c>
      <c r="AI318" s="33">
        <v>317</v>
      </c>
      <c r="AK318" s="34" t="s">
        <v>551</v>
      </c>
      <c r="AL318" s="29" t="s">
        <v>566</v>
      </c>
      <c r="AM318" s="29">
        <v>538</v>
      </c>
      <c r="AN318" s="34" t="s">
        <v>551</v>
      </c>
      <c r="AO318" s="29" t="s">
        <v>566</v>
      </c>
      <c r="AP318" s="29">
        <v>21695281</v>
      </c>
    </row>
    <row r="319" spans="26:42" x14ac:dyDescent="0.25">
      <c r="Z319"/>
      <c r="AF319" s="29" t="s">
        <v>551</v>
      </c>
      <c r="AG319" s="29" t="s">
        <v>567</v>
      </c>
      <c r="AH319" s="32">
        <v>37.07</v>
      </c>
      <c r="AI319" s="33">
        <v>318</v>
      </c>
      <c r="AK319" s="34" t="s">
        <v>551</v>
      </c>
      <c r="AL319" s="29" t="s">
        <v>567</v>
      </c>
      <c r="AM319" s="29">
        <v>191</v>
      </c>
      <c r="AN319" s="34" t="s">
        <v>551</v>
      </c>
      <c r="AO319" s="29" t="s">
        <v>567</v>
      </c>
      <c r="AP319" s="29">
        <v>5166423</v>
      </c>
    </row>
    <row r="320" spans="26:42" x14ac:dyDescent="0.25">
      <c r="Z320"/>
      <c r="AF320" s="29" t="s">
        <v>551</v>
      </c>
      <c r="AG320" s="29" t="s">
        <v>568</v>
      </c>
      <c r="AH320" s="32">
        <v>60.7</v>
      </c>
      <c r="AI320" s="33">
        <v>319</v>
      </c>
      <c r="AK320" s="34" t="s">
        <v>551</v>
      </c>
      <c r="AL320" s="29" t="s">
        <v>568</v>
      </c>
      <c r="AM320" s="29">
        <v>284</v>
      </c>
      <c r="AN320" s="34" t="s">
        <v>551</v>
      </c>
      <c r="AO320" s="29" t="s">
        <v>568</v>
      </c>
      <c r="AP320" s="29">
        <v>4678863</v>
      </c>
    </row>
    <row r="321" spans="26:42" x14ac:dyDescent="0.25">
      <c r="Z321"/>
      <c r="AF321" s="29" t="s">
        <v>551</v>
      </c>
      <c r="AG321" s="29" t="s">
        <v>569</v>
      </c>
      <c r="AH321" s="32">
        <v>49.82</v>
      </c>
      <c r="AI321" s="33">
        <v>320</v>
      </c>
      <c r="AK321" s="34" t="s">
        <v>551</v>
      </c>
      <c r="AL321" s="29" t="s">
        <v>569</v>
      </c>
      <c r="AM321" s="29">
        <v>493</v>
      </c>
      <c r="AN321" s="34" t="s">
        <v>551</v>
      </c>
      <c r="AO321" s="29" t="s">
        <v>569</v>
      </c>
      <c r="AP321" s="29">
        <v>9884661</v>
      </c>
    </row>
    <row r="322" spans="26:42" x14ac:dyDescent="0.25">
      <c r="Z322"/>
      <c r="AF322" s="29" t="s">
        <v>570</v>
      </c>
      <c r="AG322" s="29" t="s">
        <v>571</v>
      </c>
      <c r="AH322" s="32">
        <v>56.21</v>
      </c>
      <c r="AI322" s="33">
        <v>321</v>
      </c>
      <c r="AK322" s="34" t="s">
        <v>570</v>
      </c>
      <c r="AL322" s="29" t="s">
        <v>571</v>
      </c>
      <c r="AM322" s="29">
        <v>321</v>
      </c>
      <c r="AN322" s="34" t="s">
        <v>570</v>
      </c>
      <c r="AO322" s="29" t="s">
        <v>571</v>
      </c>
      <c r="AP322" s="29">
        <v>5755095</v>
      </c>
    </row>
    <row r="323" spans="26:42" x14ac:dyDescent="0.25">
      <c r="Z323"/>
      <c r="AF323" s="29" t="s">
        <v>570</v>
      </c>
      <c r="AG323" s="29" t="s">
        <v>572</v>
      </c>
      <c r="AH323" s="32">
        <v>88.85</v>
      </c>
      <c r="AI323" s="33">
        <v>322</v>
      </c>
      <c r="AK323" s="34" t="s">
        <v>570</v>
      </c>
      <c r="AL323" s="29" t="s">
        <v>572</v>
      </c>
      <c r="AM323" s="29">
        <v>650</v>
      </c>
      <c r="AN323" s="34" t="s">
        <v>570</v>
      </c>
      <c r="AO323" s="29" t="s">
        <v>572</v>
      </c>
      <c r="AP323" s="29">
        <v>7282095</v>
      </c>
    </row>
    <row r="324" spans="26:42" x14ac:dyDescent="0.25">
      <c r="Z324"/>
      <c r="AF324" s="29" t="s">
        <v>570</v>
      </c>
      <c r="AG324" s="29" t="s">
        <v>573</v>
      </c>
      <c r="AH324" s="32">
        <v>19.71</v>
      </c>
      <c r="AI324" s="33">
        <v>323</v>
      </c>
      <c r="AK324" s="34" t="s">
        <v>570</v>
      </c>
      <c r="AL324" s="29" t="s">
        <v>573</v>
      </c>
      <c r="AM324" s="29">
        <v>224</v>
      </c>
      <c r="AN324" s="34" t="s">
        <v>570</v>
      </c>
      <c r="AO324" s="29" t="s">
        <v>573</v>
      </c>
      <c r="AP324" s="29">
        <v>11362339</v>
      </c>
    </row>
    <row r="325" spans="26:42" x14ac:dyDescent="0.25">
      <c r="Z325"/>
      <c r="AF325" s="29" t="s">
        <v>570</v>
      </c>
      <c r="AG325" s="29" t="s">
        <v>574</v>
      </c>
      <c r="AH325" s="32">
        <v>35.81</v>
      </c>
      <c r="AI325" s="33">
        <v>324</v>
      </c>
      <c r="AK325" s="34" t="s">
        <v>570</v>
      </c>
      <c r="AL325" s="29" t="s">
        <v>574</v>
      </c>
      <c r="AM325" s="29">
        <v>316</v>
      </c>
      <c r="AN325" s="34" t="s">
        <v>570</v>
      </c>
      <c r="AO325" s="29" t="s">
        <v>574</v>
      </c>
      <c r="AP325" s="29">
        <v>8811058</v>
      </c>
    </row>
    <row r="326" spans="26:42" x14ac:dyDescent="0.25">
      <c r="Z326"/>
      <c r="AF326" s="29" t="s">
        <v>570</v>
      </c>
      <c r="AG326" s="29" t="s">
        <v>575</v>
      </c>
      <c r="AH326" s="32">
        <v>23.16</v>
      </c>
      <c r="AI326" s="33">
        <v>325</v>
      </c>
      <c r="AK326" s="34" t="s">
        <v>570</v>
      </c>
      <c r="AL326" s="29" t="s">
        <v>575</v>
      </c>
      <c r="AM326" s="29">
        <v>305</v>
      </c>
      <c r="AN326" s="34" t="s">
        <v>570</v>
      </c>
      <c r="AO326" s="29" t="s">
        <v>575</v>
      </c>
      <c r="AP326" s="29">
        <v>13384619</v>
      </c>
    </row>
    <row r="327" spans="26:42" x14ac:dyDescent="0.25">
      <c r="Z327"/>
      <c r="AF327" s="29" t="s">
        <v>570</v>
      </c>
      <c r="AG327" s="29" t="s">
        <v>576</v>
      </c>
      <c r="AH327" s="32">
        <v>41.31</v>
      </c>
      <c r="AI327" s="33">
        <v>326</v>
      </c>
      <c r="AK327" s="34" t="s">
        <v>570</v>
      </c>
      <c r="AL327" s="29" t="s">
        <v>576</v>
      </c>
      <c r="AM327" s="29">
        <v>978</v>
      </c>
      <c r="AN327" s="34" t="s">
        <v>570</v>
      </c>
      <c r="AO327" s="29" t="s">
        <v>576</v>
      </c>
      <c r="AP327" s="29">
        <v>23939010</v>
      </c>
    </row>
    <row r="328" spans="26:42" x14ac:dyDescent="0.25">
      <c r="Z328"/>
      <c r="AF328" s="29" t="s">
        <v>570</v>
      </c>
      <c r="AG328" s="29" t="s">
        <v>577</v>
      </c>
      <c r="AH328" s="32">
        <v>84.63</v>
      </c>
      <c r="AI328" s="33">
        <v>327</v>
      </c>
      <c r="AK328" s="34" t="s">
        <v>570</v>
      </c>
      <c r="AL328" s="29" t="s">
        <v>577</v>
      </c>
      <c r="AM328" s="29">
        <v>773</v>
      </c>
      <c r="AN328" s="34" t="s">
        <v>570</v>
      </c>
      <c r="AO328" s="29" t="s">
        <v>577</v>
      </c>
      <c r="AP328" s="29">
        <v>9068979</v>
      </c>
    </row>
    <row r="329" spans="26:42" x14ac:dyDescent="0.25">
      <c r="Z329"/>
      <c r="AF329" s="29" t="s">
        <v>570</v>
      </c>
      <c r="AG329" s="29" t="s">
        <v>578</v>
      </c>
      <c r="AH329" s="32">
        <v>46.11</v>
      </c>
      <c r="AI329" s="33">
        <v>328</v>
      </c>
      <c r="AK329" s="34" t="s">
        <v>570</v>
      </c>
      <c r="AL329" s="29" t="s">
        <v>578</v>
      </c>
      <c r="AM329" s="29">
        <v>1000</v>
      </c>
      <c r="AN329" s="34" t="s">
        <v>570</v>
      </c>
      <c r="AO329" s="29" t="s">
        <v>578</v>
      </c>
      <c r="AP329" s="29">
        <v>21924898</v>
      </c>
    </row>
    <row r="330" spans="26:42" x14ac:dyDescent="0.25">
      <c r="Z330"/>
      <c r="AF330" s="29" t="s">
        <v>570</v>
      </c>
      <c r="AG330" s="29" t="s">
        <v>579</v>
      </c>
      <c r="AH330" s="32">
        <v>13.09</v>
      </c>
      <c r="AI330" s="33">
        <v>329</v>
      </c>
      <c r="AK330" s="34" t="s">
        <v>570</v>
      </c>
      <c r="AL330" s="29" t="s">
        <v>579</v>
      </c>
      <c r="AM330" s="29">
        <v>388</v>
      </c>
      <c r="AN330" s="34" t="s">
        <v>570</v>
      </c>
      <c r="AO330" s="29" t="s">
        <v>579</v>
      </c>
      <c r="AP330" s="29">
        <v>29875439</v>
      </c>
    </row>
    <row r="331" spans="26:42" x14ac:dyDescent="0.25">
      <c r="Z331"/>
      <c r="AF331" s="29" t="s">
        <v>570</v>
      </c>
      <c r="AG331" s="29" t="s">
        <v>580</v>
      </c>
      <c r="AH331" s="32">
        <v>51.82</v>
      </c>
      <c r="AI331" s="33">
        <v>330</v>
      </c>
      <c r="AK331" s="34" t="s">
        <v>570</v>
      </c>
      <c r="AL331" s="29" t="s">
        <v>580</v>
      </c>
      <c r="AM331" s="29">
        <v>454</v>
      </c>
      <c r="AN331" s="34" t="s">
        <v>570</v>
      </c>
      <c r="AO331" s="29" t="s">
        <v>580</v>
      </c>
      <c r="AP331" s="29">
        <v>8780377</v>
      </c>
    </row>
    <row r="332" spans="26:42" x14ac:dyDescent="0.25">
      <c r="Z332"/>
      <c r="AF332" s="29" t="s">
        <v>570</v>
      </c>
      <c r="AG332" s="29" t="s">
        <v>581</v>
      </c>
      <c r="AH332" s="32">
        <v>45.95</v>
      </c>
      <c r="AI332" s="33">
        <v>331</v>
      </c>
      <c r="AK332" s="34" t="s">
        <v>570</v>
      </c>
      <c r="AL332" s="29" t="s">
        <v>581</v>
      </c>
      <c r="AM332" s="29">
        <v>555</v>
      </c>
      <c r="AN332" s="34" t="s">
        <v>570</v>
      </c>
      <c r="AO332" s="29" t="s">
        <v>581</v>
      </c>
      <c r="AP332" s="29">
        <v>11860819</v>
      </c>
    </row>
    <row r="333" spans="26:42" x14ac:dyDescent="0.25">
      <c r="Z333"/>
      <c r="AF333" s="29" t="s">
        <v>570</v>
      </c>
      <c r="AG333" s="29" t="s">
        <v>582</v>
      </c>
      <c r="AH333" s="32">
        <v>67.91</v>
      </c>
      <c r="AI333" s="33">
        <v>332</v>
      </c>
      <c r="AK333" s="34" t="s">
        <v>570</v>
      </c>
      <c r="AL333" s="29" t="s">
        <v>582</v>
      </c>
      <c r="AM333" s="29">
        <v>951</v>
      </c>
      <c r="AN333" s="34" t="s">
        <v>570</v>
      </c>
      <c r="AO333" s="29" t="s">
        <v>582</v>
      </c>
      <c r="AP333" s="29">
        <v>13989499</v>
      </c>
    </row>
    <row r="334" spans="26:42" x14ac:dyDescent="0.25">
      <c r="Z334"/>
      <c r="AF334" s="29" t="s">
        <v>570</v>
      </c>
      <c r="AG334" s="29" t="s">
        <v>583</v>
      </c>
      <c r="AH334" s="32">
        <v>18.18</v>
      </c>
      <c r="AI334" s="33">
        <v>333</v>
      </c>
      <c r="AK334" s="34" t="s">
        <v>570</v>
      </c>
      <c r="AL334" s="29" t="s">
        <v>583</v>
      </c>
      <c r="AM334" s="29">
        <v>249</v>
      </c>
      <c r="AN334" s="34" t="s">
        <v>570</v>
      </c>
      <c r="AO334" s="29" t="s">
        <v>583</v>
      </c>
      <c r="AP334" s="29">
        <v>13617357</v>
      </c>
    </row>
    <row r="335" spans="26:42" x14ac:dyDescent="0.25">
      <c r="Z335"/>
      <c r="AF335" s="29" t="s">
        <v>570</v>
      </c>
      <c r="AG335" s="29" t="s">
        <v>584</v>
      </c>
      <c r="AH335" s="32">
        <v>29.61</v>
      </c>
      <c r="AI335" s="33">
        <v>334</v>
      </c>
      <c r="AK335" s="34" t="s">
        <v>570</v>
      </c>
      <c r="AL335" s="29" t="s">
        <v>584</v>
      </c>
      <c r="AM335" s="29">
        <v>380</v>
      </c>
      <c r="AN335" s="34" t="s">
        <v>570</v>
      </c>
      <c r="AO335" s="29" t="s">
        <v>584</v>
      </c>
      <c r="AP335" s="29">
        <v>12866679</v>
      </c>
    </row>
    <row r="336" spans="26:42" x14ac:dyDescent="0.25">
      <c r="Z336"/>
      <c r="AF336" s="29" t="s">
        <v>570</v>
      </c>
      <c r="AG336" s="29" t="s">
        <v>585</v>
      </c>
      <c r="AH336" s="32">
        <v>35.65</v>
      </c>
      <c r="AI336" s="33">
        <v>335</v>
      </c>
      <c r="AK336" s="34" t="s">
        <v>570</v>
      </c>
      <c r="AL336" s="29" t="s">
        <v>585</v>
      </c>
      <c r="AM336" s="29">
        <v>509</v>
      </c>
      <c r="AN336" s="34" t="s">
        <v>570</v>
      </c>
      <c r="AO336" s="29" t="s">
        <v>585</v>
      </c>
      <c r="AP336" s="29">
        <v>14403045</v>
      </c>
    </row>
    <row r="337" spans="26:42" x14ac:dyDescent="0.25">
      <c r="Z337"/>
      <c r="AF337" s="29" t="s">
        <v>570</v>
      </c>
      <c r="AG337" s="29" t="s">
        <v>586</v>
      </c>
      <c r="AH337" s="32">
        <v>23.77</v>
      </c>
      <c r="AI337" s="33">
        <v>336</v>
      </c>
      <c r="AK337" s="34" t="s">
        <v>570</v>
      </c>
      <c r="AL337" s="29" t="s">
        <v>586</v>
      </c>
      <c r="AM337" s="29">
        <v>564</v>
      </c>
      <c r="AN337" s="34" t="s">
        <v>570</v>
      </c>
      <c r="AO337" s="29" t="s">
        <v>586</v>
      </c>
      <c r="AP337" s="29">
        <v>23850869</v>
      </c>
    </row>
    <row r="338" spans="26:42" x14ac:dyDescent="0.25">
      <c r="Z338"/>
      <c r="AF338" s="29" t="s">
        <v>570</v>
      </c>
      <c r="AG338" s="29" t="s">
        <v>587</v>
      </c>
      <c r="AH338" s="32">
        <v>64.37</v>
      </c>
      <c r="AI338" s="33">
        <v>337</v>
      </c>
      <c r="AK338" s="34" t="s">
        <v>570</v>
      </c>
      <c r="AL338" s="29" t="s">
        <v>587</v>
      </c>
      <c r="AM338" s="29">
        <v>537</v>
      </c>
      <c r="AN338" s="34" t="s">
        <v>570</v>
      </c>
      <c r="AO338" s="29" t="s">
        <v>587</v>
      </c>
      <c r="AP338" s="29">
        <v>8303480</v>
      </c>
    </row>
    <row r="339" spans="26:42" x14ac:dyDescent="0.25">
      <c r="Z339"/>
      <c r="AF339" s="29" t="s">
        <v>570</v>
      </c>
      <c r="AG339" s="29" t="s">
        <v>588</v>
      </c>
      <c r="AH339" s="32">
        <v>60.11</v>
      </c>
      <c r="AI339" s="33">
        <v>338</v>
      </c>
      <c r="AK339" s="34" t="s">
        <v>570</v>
      </c>
      <c r="AL339" s="29" t="s">
        <v>588</v>
      </c>
      <c r="AM339" s="29">
        <v>612</v>
      </c>
      <c r="AN339" s="34" t="s">
        <v>570</v>
      </c>
      <c r="AO339" s="29" t="s">
        <v>588</v>
      </c>
      <c r="AP339" s="29">
        <v>10090392</v>
      </c>
    </row>
    <row r="340" spans="26:42" x14ac:dyDescent="0.25">
      <c r="Z340"/>
      <c r="AF340" s="29" t="s">
        <v>570</v>
      </c>
      <c r="AG340" s="29" t="s">
        <v>589</v>
      </c>
      <c r="AH340" s="32">
        <v>46</v>
      </c>
      <c r="AI340" s="33">
        <v>339</v>
      </c>
      <c r="AK340" s="34" t="s">
        <v>570</v>
      </c>
      <c r="AL340" s="29" t="s">
        <v>589</v>
      </c>
      <c r="AM340" s="29">
        <v>598</v>
      </c>
      <c r="AN340" s="34" t="s">
        <v>570</v>
      </c>
      <c r="AO340" s="29" t="s">
        <v>589</v>
      </c>
      <c r="AP340" s="29">
        <v>12968663</v>
      </c>
    </row>
    <row r="341" spans="26:42" x14ac:dyDescent="0.25">
      <c r="Z341"/>
      <c r="AF341" s="29" t="s">
        <v>570</v>
      </c>
      <c r="AG341" s="29" t="s">
        <v>590</v>
      </c>
      <c r="AH341" s="32">
        <v>43.12</v>
      </c>
      <c r="AI341" s="33">
        <v>340</v>
      </c>
      <c r="AK341" s="34" t="s">
        <v>570</v>
      </c>
      <c r="AL341" s="29" t="s">
        <v>590</v>
      </c>
      <c r="AM341" s="29">
        <v>277</v>
      </c>
      <c r="AN341" s="34" t="s">
        <v>570</v>
      </c>
      <c r="AO341" s="29" t="s">
        <v>590</v>
      </c>
      <c r="AP341" s="29">
        <v>6354382</v>
      </c>
    </row>
    <row r="342" spans="26:42" x14ac:dyDescent="0.25">
      <c r="Z342"/>
      <c r="AF342" s="29" t="s">
        <v>570</v>
      </c>
      <c r="AG342" s="29" t="s">
        <v>591</v>
      </c>
      <c r="AH342" s="32">
        <v>95.16</v>
      </c>
      <c r="AI342" s="33">
        <v>341</v>
      </c>
      <c r="AK342" s="34" t="s">
        <v>570</v>
      </c>
      <c r="AL342" s="29" t="s">
        <v>591</v>
      </c>
      <c r="AM342" s="29">
        <v>679</v>
      </c>
      <c r="AN342" s="34" t="s">
        <v>570</v>
      </c>
      <c r="AO342" s="29" t="s">
        <v>591</v>
      </c>
      <c r="AP342" s="29">
        <v>7088045</v>
      </c>
    </row>
    <row r="343" spans="26:42" x14ac:dyDescent="0.25">
      <c r="Z343"/>
      <c r="AF343" s="29" t="s">
        <v>570</v>
      </c>
      <c r="AG343" s="29" t="s">
        <v>592</v>
      </c>
      <c r="AH343" s="32">
        <v>35.479999999999997</v>
      </c>
      <c r="AI343" s="33">
        <v>342</v>
      </c>
      <c r="AK343" s="34" t="s">
        <v>570</v>
      </c>
      <c r="AL343" s="29" t="s">
        <v>592</v>
      </c>
      <c r="AM343" s="29">
        <v>204</v>
      </c>
      <c r="AN343" s="34" t="s">
        <v>570</v>
      </c>
      <c r="AO343" s="29" t="s">
        <v>592</v>
      </c>
      <c r="AP343" s="29">
        <v>5679537</v>
      </c>
    </row>
    <row r="344" spans="26:42" x14ac:dyDescent="0.25">
      <c r="Z344"/>
      <c r="AF344" s="29" t="s">
        <v>570</v>
      </c>
      <c r="AG344" s="29" t="s">
        <v>593</v>
      </c>
      <c r="AH344" s="32">
        <v>18.399999999999999</v>
      </c>
      <c r="AI344" s="33">
        <v>343</v>
      </c>
      <c r="AK344" s="34" t="s">
        <v>570</v>
      </c>
      <c r="AL344" s="29" t="s">
        <v>593</v>
      </c>
      <c r="AM344" s="29">
        <v>290</v>
      </c>
      <c r="AN344" s="34" t="s">
        <v>570</v>
      </c>
      <c r="AO344" s="29" t="s">
        <v>593</v>
      </c>
      <c r="AP344" s="29">
        <v>15680394</v>
      </c>
    </row>
    <row r="345" spans="26:42" x14ac:dyDescent="0.25">
      <c r="Z345"/>
      <c r="AF345" s="29" t="s">
        <v>570</v>
      </c>
      <c r="AG345" s="29" t="s">
        <v>594</v>
      </c>
      <c r="AH345" s="32">
        <v>46.74</v>
      </c>
      <c r="AI345" s="33">
        <v>344</v>
      </c>
      <c r="AK345" s="34" t="s">
        <v>570</v>
      </c>
      <c r="AL345" s="29" t="s">
        <v>594</v>
      </c>
      <c r="AM345" s="29">
        <v>852</v>
      </c>
      <c r="AN345" s="34" t="s">
        <v>570</v>
      </c>
      <c r="AO345" s="29" t="s">
        <v>594</v>
      </c>
      <c r="AP345" s="29">
        <v>18130449</v>
      </c>
    </row>
    <row r="346" spans="26:42" x14ac:dyDescent="0.25">
      <c r="Z346"/>
      <c r="AF346" s="29" t="s">
        <v>570</v>
      </c>
      <c r="AG346" s="29" t="s">
        <v>595</v>
      </c>
      <c r="AH346" s="32">
        <v>5.79</v>
      </c>
      <c r="AI346" s="33">
        <v>345</v>
      </c>
      <c r="AK346" s="34" t="s">
        <v>570</v>
      </c>
      <c r="AL346" s="29" t="s">
        <v>595</v>
      </c>
      <c r="AM346" s="29">
        <v>202</v>
      </c>
      <c r="AN346" s="34" t="s">
        <v>570</v>
      </c>
      <c r="AO346" s="29" t="s">
        <v>595</v>
      </c>
      <c r="AP346" s="29">
        <v>34694089</v>
      </c>
    </row>
    <row r="347" spans="26:42" x14ac:dyDescent="0.25">
      <c r="Z347"/>
      <c r="AF347" s="29" t="s">
        <v>570</v>
      </c>
      <c r="AG347" s="29" t="s">
        <v>596</v>
      </c>
      <c r="AH347" s="32">
        <v>62.08</v>
      </c>
      <c r="AI347" s="33">
        <v>346</v>
      </c>
      <c r="AK347" s="34" t="s">
        <v>570</v>
      </c>
      <c r="AL347" s="29" t="s">
        <v>596</v>
      </c>
      <c r="AM347" s="29">
        <v>954</v>
      </c>
      <c r="AN347" s="34" t="s">
        <v>570</v>
      </c>
      <c r="AO347" s="29" t="s">
        <v>596</v>
      </c>
      <c r="AP347" s="29">
        <v>15189143</v>
      </c>
    </row>
    <row r="348" spans="26:42" x14ac:dyDescent="0.25">
      <c r="Z348"/>
      <c r="AF348" s="29" t="s">
        <v>570</v>
      </c>
      <c r="AG348" s="29" t="s">
        <v>597</v>
      </c>
      <c r="AH348" s="32">
        <v>44.52</v>
      </c>
      <c r="AI348" s="33">
        <v>347</v>
      </c>
      <c r="AK348" s="34" t="s">
        <v>570</v>
      </c>
      <c r="AL348" s="29" t="s">
        <v>597</v>
      </c>
      <c r="AM348" s="29">
        <v>749</v>
      </c>
      <c r="AN348" s="34" t="s">
        <v>570</v>
      </c>
      <c r="AO348" s="29" t="s">
        <v>597</v>
      </c>
      <c r="AP348" s="29">
        <v>17025174</v>
      </c>
    </row>
    <row r="349" spans="26:42" x14ac:dyDescent="0.25">
      <c r="Z349"/>
      <c r="AF349" s="29" t="s">
        <v>570</v>
      </c>
      <c r="AG349" s="29" t="s">
        <v>598</v>
      </c>
      <c r="AH349" s="32">
        <v>23.89</v>
      </c>
      <c r="AI349" s="33">
        <v>348</v>
      </c>
      <c r="AK349" s="34" t="s">
        <v>570</v>
      </c>
      <c r="AL349" s="29" t="s">
        <v>598</v>
      </c>
      <c r="AM349" s="29">
        <v>286</v>
      </c>
      <c r="AN349" s="34" t="s">
        <v>570</v>
      </c>
      <c r="AO349" s="29" t="s">
        <v>598</v>
      </c>
      <c r="AP349" s="29">
        <v>12055708</v>
      </c>
    </row>
    <row r="350" spans="26:42" x14ac:dyDescent="0.25">
      <c r="Z350"/>
      <c r="AF350" s="29" t="s">
        <v>570</v>
      </c>
      <c r="AG350" s="29" t="s">
        <v>599</v>
      </c>
      <c r="AH350" s="32">
        <v>54.56</v>
      </c>
      <c r="AI350" s="33">
        <v>349</v>
      </c>
      <c r="AK350" s="34" t="s">
        <v>570</v>
      </c>
      <c r="AL350" s="29" t="s">
        <v>599</v>
      </c>
      <c r="AM350" s="29">
        <v>619</v>
      </c>
      <c r="AN350" s="34" t="s">
        <v>570</v>
      </c>
      <c r="AO350" s="29" t="s">
        <v>599</v>
      </c>
      <c r="AP350" s="29">
        <v>11309435</v>
      </c>
    </row>
    <row r="351" spans="26:42" x14ac:dyDescent="0.25">
      <c r="Z351"/>
      <c r="AF351" s="29" t="s">
        <v>570</v>
      </c>
      <c r="AG351" s="29" t="s">
        <v>600</v>
      </c>
      <c r="AH351" s="32">
        <v>48.34</v>
      </c>
      <c r="AI351" s="33">
        <v>350</v>
      </c>
      <c r="AK351" s="34" t="s">
        <v>570</v>
      </c>
      <c r="AL351" s="29" t="s">
        <v>600</v>
      </c>
      <c r="AM351" s="29">
        <v>516</v>
      </c>
      <c r="AN351" s="34" t="s">
        <v>570</v>
      </c>
      <c r="AO351" s="29" t="s">
        <v>600</v>
      </c>
      <c r="AP351" s="29">
        <v>10685412</v>
      </c>
    </row>
    <row r="352" spans="26:42" x14ac:dyDescent="0.25">
      <c r="Z352"/>
      <c r="AF352" s="29" t="s">
        <v>570</v>
      </c>
      <c r="AG352" s="29" t="s">
        <v>601</v>
      </c>
      <c r="AH352" s="32">
        <v>32.65</v>
      </c>
      <c r="AI352" s="33">
        <v>351</v>
      </c>
      <c r="AK352" s="34" t="s">
        <v>570</v>
      </c>
      <c r="AL352" s="29" t="s">
        <v>601</v>
      </c>
      <c r="AM352" s="29">
        <v>636</v>
      </c>
      <c r="AN352" s="34" t="s">
        <v>570</v>
      </c>
      <c r="AO352" s="29" t="s">
        <v>601</v>
      </c>
      <c r="AP352" s="29">
        <v>19649831</v>
      </c>
    </row>
    <row r="353" spans="26:42" x14ac:dyDescent="0.25">
      <c r="Z353"/>
      <c r="AF353" s="29" t="s">
        <v>570</v>
      </c>
      <c r="AG353" s="29" t="s">
        <v>602</v>
      </c>
      <c r="AH353" s="32">
        <v>56.37</v>
      </c>
      <c r="AI353" s="33">
        <v>352</v>
      </c>
      <c r="AK353" s="34" t="s">
        <v>570</v>
      </c>
      <c r="AL353" s="29" t="s">
        <v>602</v>
      </c>
      <c r="AM353" s="29">
        <v>958</v>
      </c>
      <c r="AN353" s="34" t="s">
        <v>570</v>
      </c>
      <c r="AO353" s="29" t="s">
        <v>602</v>
      </c>
      <c r="AP353" s="29">
        <v>17197404</v>
      </c>
    </row>
    <row r="354" spans="26:42" x14ac:dyDescent="0.25">
      <c r="Z354"/>
      <c r="AF354" s="29" t="s">
        <v>570</v>
      </c>
      <c r="AG354" s="29" t="s">
        <v>603</v>
      </c>
      <c r="AH354" s="32">
        <v>45.89</v>
      </c>
      <c r="AI354" s="33">
        <v>353</v>
      </c>
      <c r="AK354" s="34" t="s">
        <v>570</v>
      </c>
      <c r="AL354" s="29" t="s">
        <v>603</v>
      </c>
      <c r="AM354" s="29">
        <v>698</v>
      </c>
      <c r="AN354" s="34" t="s">
        <v>570</v>
      </c>
      <c r="AO354" s="29" t="s">
        <v>603</v>
      </c>
      <c r="AP354" s="29">
        <v>15058784</v>
      </c>
    </row>
    <row r="355" spans="26:42" x14ac:dyDescent="0.25">
      <c r="Z355"/>
      <c r="AF355" s="29" t="s">
        <v>570</v>
      </c>
      <c r="AG355" s="29" t="s">
        <v>604</v>
      </c>
      <c r="AH355" s="32">
        <v>21.4</v>
      </c>
      <c r="AI355" s="33">
        <v>354</v>
      </c>
      <c r="AK355" s="34" t="s">
        <v>570</v>
      </c>
      <c r="AL355" s="29" t="s">
        <v>604</v>
      </c>
      <c r="AM355" s="29">
        <v>177</v>
      </c>
      <c r="AN355" s="34" t="s">
        <v>570</v>
      </c>
      <c r="AO355" s="29" t="s">
        <v>604</v>
      </c>
      <c r="AP355" s="29">
        <v>8388122</v>
      </c>
    </row>
    <row r="356" spans="26:42" x14ac:dyDescent="0.25">
      <c r="Z356"/>
      <c r="AF356" s="29" t="s">
        <v>570</v>
      </c>
      <c r="AG356" s="29" t="s">
        <v>605</v>
      </c>
      <c r="AH356" s="32">
        <v>29.76</v>
      </c>
      <c r="AI356" s="33">
        <v>355</v>
      </c>
      <c r="AK356" s="34" t="s">
        <v>570</v>
      </c>
      <c r="AL356" s="29" t="s">
        <v>605</v>
      </c>
      <c r="AM356" s="29">
        <v>469</v>
      </c>
      <c r="AN356" s="34" t="s">
        <v>570</v>
      </c>
      <c r="AO356" s="29" t="s">
        <v>605</v>
      </c>
      <c r="AP356" s="29">
        <v>15976753</v>
      </c>
    </row>
    <row r="357" spans="26:42" x14ac:dyDescent="0.25">
      <c r="Z357"/>
      <c r="AF357" s="29" t="s">
        <v>570</v>
      </c>
      <c r="AG357" s="29" t="s">
        <v>606</v>
      </c>
      <c r="AH357" s="32">
        <v>26.17</v>
      </c>
      <c r="AI357" s="33">
        <v>356</v>
      </c>
      <c r="AK357" s="34" t="s">
        <v>570</v>
      </c>
      <c r="AL357" s="29" t="s">
        <v>606</v>
      </c>
      <c r="AM357" s="29">
        <v>180</v>
      </c>
      <c r="AN357" s="34" t="s">
        <v>570</v>
      </c>
      <c r="AO357" s="29" t="s">
        <v>606</v>
      </c>
      <c r="AP357" s="29">
        <v>6802602</v>
      </c>
    </row>
    <row r="358" spans="26:42" x14ac:dyDescent="0.25">
      <c r="Z358"/>
      <c r="AF358" s="29" t="s">
        <v>570</v>
      </c>
      <c r="AG358" s="29" t="s">
        <v>607</v>
      </c>
      <c r="AH358" s="32">
        <v>55.54</v>
      </c>
      <c r="AI358" s="33">
        <v>357</v>
      </c>
      <c r="AK358" s="34" t="s">
        <v>570</v>
      </c>
      <c r="AL358" s="29" t="s">
        <v>607</v>
      </c>
      <c r="AM358" s="29">
        <v>987</v>
      </c>
      <c r="AN358" s="34" t="s">
        <v>570</v>
      </c>
      <c r="AO358" s="29" t="s">
        <v>607</v>
      </c>
      <c r="AP358" s="29">
        <v>17652369</v>
      </c>
    </row>
    <row r="359" spans="26:42" x14ac:dyDescent="0.25">
      <c r="Z359"/>
      <c r="AF359" s="29" t="s">
        <v>570</v>
      </c>
      <c r="AG359" s="29" t="s">
        <v>608</v>
      </c>
      <c r="AH359" s="32">
        <v>28.45</v>
      </c>
      <c r="AI359" s="33">
        <v>358</v>
      </c>
      <c r="AK359" s="34" t="s">
        <v>570</v>
      </c>
      <c r="AL359" s="29" t="s">
        <v>608</v>
      </c>
      <c r="AM359" s="29">
        <v>854</v>
      </c>
      <c r="AN359" s="34" t="s">
        <v>570</v>
      </c>
      <c r="AO359" s="29" t="s">
        <v>608</v>
      </c>
      <c r="AP359" s="29">
        <v>29700704</v>
      </c>
    </row>
    <row r="360" spans="26:42" x14ac:dyDescent="0.25">
      <c r="Z360"/>
      <c r="AF360" s="29" t="s">
        <v>570</v>
      </c>
      <c r="AG360" s="29" t="s">
        <v>609</v>
      </c>
      <c r="AH360" s="32">
        <v>39.21</v>
      </c>
      <c r="AI360" s="33">
        <v>359</v>
      </c>
      <c r="AK360" s="34" t="s">
        <v>570</v>
      </c>
      <c r="AL360" s="29" t="s">
        <v>609</v>
      </c>
      <c r="AM360" s="29">
        <v>525</v>
      </c>
      <c r="AN360" s="34" t="s">
        <v>570</v>
      </c>
      <c r="AO360" s="29" t="s">
        <v>609</v>
      </c>
      <c r="AP360" s="29">
        <v>13491016</v>
      </c>
    </row>
    <row r="361" spans="26:42" x14ac:dyDescent="0.25">
      <c r="Z361"/>
      <c r="AF361" s="29" t="s">
        <v>570</v>
      </c>
      <c r="AG361" s="29" t="s">
        <v>610</v>
      </c>
      <c r="AH361" s="32">
        <v>23.53</v>
      </c>
      <c r="AI361" s="33">
        <v>360</v>
      </c>
      <c r="AK361" s="34" t="s">
        <v>570</v>
      </c>
      <c r="AL361" s="29" t="s">
        <v>610</v>
      </c>
      <c r="AM361" s="29">
        <v>467</v>
      </c>
      <c r="AN361" s="34" t="s">
        <v>570</v>
      </c>
      <c r="AO361" s="29" t="s">
        <v>610</v>
      </c>
      <c r="AP361" s="29">
        <v>19611082</v>
      </c>
    </row>
    <row r="362" spans="26:42" x14ac:dyDescent="0.25">
      <c r="Z362"/>
      <c r="AF362" s="29" t="s">
        <v>570</v>
      </c>
      <c r="AG362" s="29" t="s">
        <v>611</v>
      </c>
      <c r="AH362" s="32">
        <v>39.119999999999997</v>
      </c>
      <c r="AI362" s="33">
        <v>361</v>
      </c>
      <c r="AK362" s="34" t="s">
        <v>570</v>
      </c>
      <c r="AL362" s="29" t="s">
        <v>611</v>
      </c>
      <c r="AM362" s="29">
        <v>503</v>
      </c>
      <c r="AN362" s="34" t="s">
        <v>570</v>
      </c>
      <c r="AO362" s="29" t="s">
        <v>611</v>
      </c>
      <c r="AP362" s="29">
        <v>12858535</v>
      </c>
    </row>
    <row r="363" spans="26:42" x14ac:dyDescent="0.25">
      <c r="Z363"/>
      <c r="AF363" s="29" t="s">
        <v>570</v>
      </c>
      <c r="AG363" s="29" t="s">
        <v>612</v>
      </c>
      <c r="AH363" s="32">
        <v>15.09</v>
      </c>
      <c r="AI363" s="33">
        <v>362</v>
      </c>
      <c r="AK363" s="34" t="s">
        <v>570</v>
      </c>
      <c r="AL363" s="29" t="s">
        <v>612</v>
      </c>
      <c r="AM363" s="29">
        <v>121</v>
      </c>
      <c r="AN363" s="34" t="s">
        <v>570</v>
      </c>
      <c r="AO363" s="29" t="s">
        <v>612</v>
      </c>
      <c r="AP363" s="29">
        <v>7917108</v>
      </c>
    </row>
    <row r="364" spans="26:42" x14ac:dyDescent="0.25">
      <c r="Z364"/>
      <c r="AF364" s="29" t="s">
        <v>570</v>
      </c>
      <c r="AG364" s="29" t="s">
        <v>613</v>
      </c>
      <c r="AH364" s="32">
        <v>35.15</v>
      </c>
      <c r="AI364" s="33">
        <v>363</v>
      </c>
      <c r="AK364" s="34" t="s">
        <v>570</v>
      </c>
      <c r="AL364" s="29" t="s">
        <v>613</v>
      </c>
      <c r="AM364" s="29">
        <v>810</v>
      </c>
      <c r="AN364" s="34" t="s">
        <v>570</v>
      </c>
      <c r="AO364" s="29" t="s">
        <v>613</v>
      </c>
      <c r="AP364" s="29">
        <v>23131600</v>
      </c>
    </row>
    <row r="365" spans="26:42" x14ac:dyDescent="0.25">
      <c r="Z365"/>
      <c r="AF365" s="29" t="s">
        <v>570</v>
      </c>
      <c r="AG365" s="29" t="s">
        <v>614</v>
      </c>
      <c r="AH365" s="32">
        <v>88.41</v>
      </c>
      <c r="AI365" s="33">
        <v>364</v>
      </c>
      <c r="AK365" s="34" t="s">
        <v>570</v>
      </c>
      <c r="AL365" s="29" t="s">
        <v>614</v>
      </c>
      <c r="AM365" s="29">
        <v>773</v>
      </c>
      <c r="AN365" s="34" t="s">
        <v>570</v>
      </c>
      <c r="AO365" s="29" t="s">
        <v>614</v>
      </c>
      <c r="AP365" s="29">
        <v>8748628</v>
      </c>
    </row>
    <row r="366" spans="26:42" x14ac:dyDescent="0.25">
      <c r="Z366"/>
      <c r="AF366" s="29" t="s">
        <v>570</v>
      </c>
      <c r="AG366" s="29" t="s">
        <v>615</v>
      </c>
      <c r="AH366" s="32">
        <v>39.82</v>
      </c>
      <c r="AI366" s="33">
        <v>365</v>
      </c>
      <c r="AK366" s="34" t="s">
        <v>570</v>
      </c>
      <c r="AL366" s="29" t="s">
        <v>615</v>
      </c>
      <c r="AM366" s="29">
        <v>699</v>
      </c>
      <c r="AN366" s="34" t="s">
        <v>570</v>
      </c>
      <c r="AO366" s="29" t="s">
        <v>615</v>
      </c>
      <c r="AP366" s="29">
        <v>17866085</v>
      </c>
    </row>
    <row r="367" spans="26:42" x14ac:dyDescent="0.25">
      <c r="Z367"/>
      <c r="AF367" s="29" t="s">
        <v>570</v>
      </c>
      <c r="AG367" s="29" t="s">
        <v>616</v>
      </c>
      <c r="AH367" s="32">
        <v>26.6</v>
      </c>
      <c r="AI367" s="33">
        <v>366</v>
      </c>
      <c r="AK367" s="34" t="s">
        <v>570</v>
      </c>
      <c r="AL367" s="29" t="s">
        <v>616</v>
      </c>
      <c r="AM367" s="29">
        <v>478</v>
      </c>
      <c r="AN367" s="34" t="s">
        <v>570</v>
      </c>
      <c r="AO367" s="29" t="s">
        <v>616</v>
      </c>
      <c r="AP367" s="29">
        <v>18236300</v>
      </c>
    </row>
    <row r="368" spans="26:42" x14ac:dyDescent="0.25">
      <c r="Z368"/>
      <c r="AF368" s="29" t="s">
        <v>570</v>
      </c>
      <c r="AG368" s="29" t="s">
        <v>617</v>
      </c>
      <c r="AH368" s="32">
        <v>25.15</v>
      </c>
      <c r="AI368" s="33">
        <v>367</v>
      </c>
      <c r="AK368" s="34" t="s">
        <v>570</v>
      </c>
      <c r="AL368" s="29" t="s">
        <v>617</v>
      </c>
      <c r="AM368" s="29">
        <v>641</v>
      </c>
      <c r="AN368" s="34" t="s">
        <v>570</v>
      </c>
      <c r="AO368" s="29" t="s">
        <v>617</v>
      </c>
      <c r="AP368" s="29">
        <v>25549021</v>
      </c>
    </row>
    <row r="369" spans="26:42" x14ac:dyDescent="0.25">
      <c r="Z369"/>
      <c r="AF369" s="29" t="s">
        <v>570</v>
      </c>
      <c r="AG369" s="29" t="s">
        <v>618</v>
      </c>
      <c r="AH369" s="32">
        <v>35.69</v>
      </c>
      <c r="AI369" s="33">
        <v>368</v>
      </c>
      <c r="AK369" s="34" t="s">
        <v>570</v>
      </c>
      <c r="AL369" s="29" t="s">
        <v>618</v>
      </c>
      <c r="AM369" s="29">
        <v>335</v>
      </c>
      <c r="AN369" s="34" t="s">
        <v>570</v>
      </c>
      <c r="AO369" s="29" t="s">
        <v>618</v>
      </c>
      <c r="AP369" s="29">
        <v>9511719</v>
      </c>
    </row>
    <row r="370" spans="26:42" x14ac:dyDescent="0.25">
      <c r="Z370"/>
      <c r="AF370" s="29" t="s">
        <v>570</v>
      </c>
      <c r="AG370" s="29" t="s">
        <v>619</v>
      </c>
      <c r="AH370" s="32">
        <v>27.94</v>
      </c>
      <c r="AI370" s="33">
        <v>369</v>
      </c>
      <c r="AK370" s="34" t="s">
        <v>570</v>
      </c>
      <c r="AL370" s="29" t="s">
        <v>619</v>
      </c>
      <c r="AM370" s="29">
        <v>187</v>
      </c>
      <c r="AN370" s="34" t="s">
        <v>570</v>
      </c>
      <c r="AO370" s="29" t="s">
        <v>619</v>
      </c>
      <c r="AP370" s="29">
        <v>6567647</v>
      </c>
    </row>
    <row r="371" spans="26:42" x14ac:dyDescent="0.25">
      <c r="Z371"/>
      <c r="AF371" s="29" t="s">
        <v>570</v>
      </c>
      <c r="AG371" s="29" t="s">
        <v>620</v>
      </c>
      <c r="AH371" s="32">
        <v>20.010000000000002</v>
      </c>
      <c r="AI371" s="33">
        <v>370</v>
      </c>
      <c r="AK371" s="34" t="s">
        <v>570</v>
      </c>
      <c r="AL371" s="29" t="s">
        <v>620</v>
      </c>
      <c r="AM371" s="29">
        <v>379</v>
      </c>
      <c r="AN371" s="34" t="s">
        <v>570</v>
      </c>
      <c r="AO371" s="29" t="s">
        <v>620</v>
      </c>
      <c r="AP371" s="29">
        <v>19044931</v>
      </c>
    </row>
    <row r="372" spans="26:42" x14ac:dyDescent="0.25">
      <c r="Z372"/>
      <c r="AF372" s="29" t="s">
        <v>570</v>
      </c>
      <c r="AG372" s="29" t="s">
        <v>621</v>
      </c>
      <c r="AH372" s="32">
        <v>27.24</v>
      </c>
      <c r="AI372" s="33">
        <v>371</v>
      </c>
      <c r="AK372" s="34" t="s">
        <v>570</v>
      </c>
      <c r="AL372" s="29" t="s">
        <v>621</v>
      </c>
      <c r="AM372" s="29">
        <v>516</v>
      </c>
      <c r="AN372" s="34" t="s">
        <v>570</v>
      </c>
      <c r="AO372" s="29" t="s">
        <v>621</v>
      </c>
      <c r="AP372" s="29">
        <v>19092775</v>
      </c>
    </row>
    <row r="373" spans="26:42" x14ac:dyDescent="0.25">
      <c r="Z373"/>
      <c r="AF373" s="29" t="s">
        <v>570</v>
      </c>
      <c r="AG373" s="29" t="s">
        <v>622</v>
      </c>
      <c r="AH373" s="32">
        <v>48.04</v>
      </c>
      <c r="AI373" s="33">
        <v>372</v>
      </c>
      <c r="AK373" s="34" t="s">
        <v>570</v>
      </c>
      <c r="AL373" s="29" t="s">
        <v>622</v>
      </c>
      <c r="AM373" s="29">
        <v>355</v>
      </c>
      <c r="AN373" s="34" t="s">
        <v>570</v>
      </c>
      <c r="AO373" s="29" t="s">
        <v>622</v>
      </c>
      <c r="AP373" s="29">
        <v>7316066</v>
      </c>
    </row>
    <row r="374" spans="26:42" x14ac:dyDescent="0.25">
      <c r="Z374"/>
      <c r="AF374" s="29" t="s">
        <v>570</v>
      </c>
      <c r="AG374" s="29" t="s">
        <v>623</v>
      </c>
      <c r="AH374" s="32">
        <v>49.12</v>
      </c>
      <c r="AI374" s="33">
        <v>373</v>
      </c>
      <c r="AK374" s="34" t="s">
        <v>570</v>
      </c>
      <c r="AL374" s="29" t="s">
        <v>623</v>
      </c>
      <c r="AM374" s="29">
        <v>599</v>
      </c>
      <c r="AN374" s="34" t="s">
        <v>570</v>
      </c>
      <c r="AO374" s="29" t="s">
        <v>623</v>
      </c>
      <c r="AP374" s="29">
        <v>11970228</v>
      </c>
    </row>
    <row r="375" spans="26:42" x14ac:dyDescent="0.25">
      <c r="Z375"/>
      <c r="AF375" s="29" t="s">
        <v>570</v>
      </c>
      <c r="AG375" s="29" t="s">
        <v>624</v>
      </c>
      <c r="AH375" s="32">
        <v>24.28</v>
      </c>
      <c r="AI375" s="33">
        <v>374</v>
      </c>
      <c r="AK375" s="34" t="s">
        <v>570</v>
      </c>
      <c r="AL375" s="29" t="s">
        <v>624</v>
      </c>
      <c r="AM375" s="29">
        <v>227</v>
      </c>
      <c r="AN375" s="34" t="s">
        <v>570</v>
      </c>
      <c r="AO375" s="29" t="s">
        <v>624</v>
      </c>
      <c r="AP375" s="29">
        <v>9286129</v>
      </c>
    </row>
    <row r="376" spans="26:42" x14ac:dyDescent="0.25">
      <c r="Z376"/>
      <c r="AF376" s="29" t="s">
        <v>570</v>
      </c>
      <c r="AG376" s="29" t="s">
        <v>625</v>
      </c>
      <c r="AH376" s="32">
        <v>13.23</v>
      </c>
      <c r="AI376" s="33">
        <v>375</v>
      </c>
      <c r="AK376" s="34" t="s">
        <v>570</v>
      </c>
      <c r="AL376" s="29" t="s">
        <v>625</v>
      </c>
      <c r="AM376" s="29">
        <v>182</v>
      </c>
      <c r="AN376" s="34" t="s">
        <v>570</v>
      </c>
      <c r="AO376" s="29" t="s">
        <v>625</v>
      </c>
      <c r="AP376" s="29">
        <v>14098215</v>
      </c>
    </row>
    <row r="377" spans="26:42" x14ac:dyDescent="0.25">
      <c r="Z377"/>
      <c r="AF377" s="29" t="s">
        <v>570</v>
      </c>
      <c r="AG377" s="29" t="s">
        <v>626</v>
      </c>
      <c r="AH377" s="32">
        <v>81.760000000000005</v>
      </c>
      <c r="AI377" s="33">
        <v>376</v>
      </c>
      <c r="AK377" s="34" t="s">
        <v>570</v>
      </c>
      <c r="AL377" s="29" t="s">
        <v>626</v>
      </c>
      <c r="AM377" s="29">
        <v>750</v>
      </c>
      <c r="AN377" s="34" t="s">
        <v>570</v>
      </c>
      <c r="AO377" s="29" t="s">
        <v>626</v>
      </c>
      <c r="AP377" s="29">
        <v>9191024</v>
      </c>
    </row>
    <row r="378" spans="26:42" x14ac:dyDescent="0.25">
      <c r="Z378"/>
      <c r="AF378" s="29" t="s">
        <v>570</v>
      </c>
      <c r="AG378" s="29" t="s">
        <v>627</v>
      </c>
      <c r="AH378" s="32">
        <v>34.49</v>
      </c>
      <c r="AI378" s="33">
        <v>377</v>
      </c>
      <c r="AK378" s="34" t="s">
        <v>570</v>
      </c>
      <c r="AL378" s="29" t="s">
        <v>627</v>
      </c>
      <c r="AM378" s="29">
        <v>664</v>
      </c>
      <c r="AN378" s="34" t="s">
        <v>570</v>
      </c>
      <c r="AO378" s="29" t="s">
        <v>627</v>
      </c>
      <c r="AP378" s="29">
        <v>19295326</v>
      </c>
    </row>
    <row r="379" spans="26:42" x14ac:dyDescent="0.25">
      <c r="Z379"/>
      <c r="AF379" s="29" t="s">
        <v>570</v>
      </c>
      <c r="AG379" s="29" t="s">
        <v>628</v>
      </c>
      <c r="AH379" s="32">
        <v>28.19</v>
      </c>
      <c r="AI379" s="33">
        <v>378</v>
      </c>
      <c r="AK379" s="34" t="s">
        <v>570</v>
      </c>
      <c r="AL379" s="29" t="s">
        <v>628</v>
      </c>
      <c r="AM379" s="29">
        <v>183</v>
      </c>
      <c r="AN379" s="34" t="s">
        <v>570</v>
      </c>
      <c r="AO379" s="29" t="s">
        <v>628</v>
      </c>
      <c r="AP379" s="29">
        <v>6473979</v>
      </c>
    </row>
    <row r="380" spans="26:42" x14ac:dyDescent="0.25">
      <c r="Z380"/>
      <c r="AF380" s="29" t="s">
        <v>570</v>
      </c>
      <c r="AG380" s="29" t="s">
        <v>629</v>
      </c>
      <c r="AH380" s="32">
        <v>24.95</v>
      </c>
      <c r="AI380" s="33">
        <v>379</v>
      </c>
      <c r="AK380" s="34" t="s">
        <v>570</v>
      </c>
      <c r="AL380" s="29" t="s">
        <v>629</v>
      </c>
      <c r="AM380" s="29">
        <v>180</v>
      </c>
      <c r="AN380" s="34" t="s">
        <v>570</v>
      </c>
      <c r="AO380" s="29" t="s">
        <v>629</v>
      </c>
      <c r="AP380" s="29">
        <v>7353613</v>
      </c>
    </row>
    <row r="381" spans="26:42" x14ac:dyDescent="0.25">
      <c r="Z381"/>
      <c r="AF381" s="29" t="s">
        <v>570</v>
      </c>
      <c r="AG381" s="29" t="s">
        <v>630</v>
      </c>
      <c r="AH381" s="32">
        <v>29.95</v>
      </c>
      <c r="AI381" s="33">
        <v>380</v>
      </c>
      <c r="AK381" s="34" t="s">
        <v>570</v>
      </c>
      <c r="AL381" s="29" t="s">
        <v>630</v>
      </c>
      <c r="AM381" s="29">
        <v>493</v>
      </c>
      <c r="AN381" s="34" t="s">
        <v>570</v>
      </c>
      <c r="AO381" s="29" t="s">
        <v>630</v>
      </c>
      <c r="AP381" s="29">
        <v>16360288</v>
      </c>
    </row>
    <row r="382" spans="26:42" x14ac:dyDescent="0.25">
      <c r="Z382"/>
      <c r="AF382" s="29" t="s">
        <v>570</v>
      </c>
      <c r="AG382" s="29" t="s">
        <v>631</v>
      </c>
      <c r="AH382" s="32">
        <v>36.54</v>
      </c>
      <c r="AI382" s="33">
        <v>381</v>
      </c>
      <c r="AK382" s="34" t="s">
        <v>570</v>
      </c>
      <c r="AL382" s="29" t="s">
        <v>631</v>
      </c>
      <c r="AM382" s="29">
        <v>161</v>
      </c>
      <c r="AN382" s="34" t="s">
        <v>570</v>
      </c>
      <c r="AO382" s="29" t="s">
        <v>631</v>
      </c>
      <c r="AP382" s="29">
        <v>4432895</v>
      </c>
    </row>
    <row r="383" spans="26:42" x14ac:dyDescent="0.25">
      <c r="Z383"/>
      <c r="AF383" s="29" t="s">
        <v>570</v>
      </c>
      <c r="AG383" s="29" t="s">
        <v>632</v>
      </c>
      <c r="AH383" s="32">
        <v>20.69</v>
      </c>
      <c r="AI383" s="33">
        <v>382</v>
      </c>
      <c r="AK383" s="34" t="s">
        <v>570</v>
      </c>
      <c r="AL383" s="29" t="s">
        <v>632</v>
      </c>
      <c r="AM383" s="29">
        <v>317</v>
      </c>
      <c r="AN383" s="34" t="s">
        <v>570</v>
      </c>
      <c r="AO383" s="29" t="s">
        <v>632</v>
      </c>
      <c r="AP383" s="29">
        <v>15539410</v>
      </c>
    </row>
    <row r="384" spans="26:42" x14ac:dyDescent="0.25">
      <c r="Z384"/>
      <c r="AF384" s="29" t="s">
        <v>570</v>
      </c>
      <c r="AG384" s="29" t="s">
        <v>633</v>
      </c>
      <c r="AH384" s="32">
        <v>13.32</v>
      </c>
      <c r="AI384" s="33">
        <v>383</v>
      </c>
      <c r="AK384" s="34" t="s">
        <v>570</v>
      </c>
      <c r="AL384" s="29" t="s">
        <v>633</v>
      </c>
      <c r="AM384" s="29">
        <v>51</v>
      </c>
      <c r="AN384" s="34" t="s">
        <v>570</v>
      </c>
      <c r="AO384" s="29" t="s">
        <v>633</v>
      </c>
      <c r="AP384" s="29">
        <v>3790590</v>
      </c>
    </row>
    <row r="385" spans="26:42" x14ac:dyDescent="0.25">
      <c r="Z385"/>
      <c r="AF385" s="29" t="s">
        <v>570</v>
      </c>
      <c r="AG385" s="29" t="s">
        <v>634</v>
      </c>
      <c r="AH385" s="32">
        <v>10.52</v>
      </c>
      <c r="AI385" s="33">
        <v>384</v>
      </c>
      <c r="AK385" s="34" t="s">
        <v>570</v>
      </c>
      <c r="AL385" s="29" t="s">
        <v>634</v>
      </c>
      <c r="AM385" s="29">
        <v>133</v>
      </c>
      <c r="AN385" s="34" t="s">
        <v>570</v>
      </c>
      <c r="AO385" s="29" t="s">
        <v>634</v>
      </c>
      <c r="AP385" s="29">
        <v>12833007</v>
      </c>
    </row>
    <row r="386" spans="26:42" x14ac:dyDescent="0.25">
      <c r="Z386"/>
      <c r="AF386" s="29" t="s">
        <v>570</v>
      </c>
      <c r="AG386" s="29" t="s">
        <v>635</v>
      </c>
      <c r="AH386" s="32">
        <v>40.5</v>
      </c>
      <c r="AI386" s="33">
        <v>385</v>
      </c>
      <c r="AK386" s="34" t="s">
        <v>570</v>
      </c>
      <c r="AL386" s="29" t="s">
        <v>635</v>
      </c>
      <c r="AM386" s="29">
        <v>366</v>
      </c>
      <c r="AN386" s="34" t="s">
        <v>570</v>
      </c>
      <c r="AO386" s="29" t="s">
        <v>635</v>
      </c>
      <c r="AP386" s="29">
        <v>9221748</v>
      </c>
    </row>
    <row r="387" spans="26:42" x14ac:dyDescent="0.25">
      <c r="Z387"/>
      <c r="AF387" s="29" t="s">
        <v>570</v>
      </c>
      <c r="AG387" s="29" t="s">
        <v>636</v>
      </c>
      <c r="AH387" s="32">
        <v>119.34</v>
      </c>
      <c r="AI387" s="33">
        <v>386</v>
      </c>
      <c r="AK387" s="34" t="s">
        <v>570</v>
      </c>
      <c r="AL387" s="29" t="s">
        <v>636</v>
      </c>
      <c r="AM387" s="29">
        <v>705</v>
      </c>
      <c r="AN387" s="34" t="s">
        <v>570</v>
      </c>
      <c r="AO387" s="29" t="s">
        <v>636</v>
      </c>
      <c r="AP387" s="29">
        <v>5924494</v>
      </c>
    </row>
    <row r="388" spans="26:42" x14ac:dyDescent="0.25">
      <c r="Z388"/>
      <c r="AF388" s="29" t="s">
        <v>570</v>
      </c>
      <c r="AG388" s="29" t="s">
        <v>637</v>
      </c>
      <c r="AH388" s="32">
        <v>34.950000000000003</v>
      </c>
      <c r="AI388" s="33">
        <v>387</v>
      </c>
      <c r="AK388" s="34" t="s">
        <v>570</v>
      </c>
      <c r="AL388" s="29" t="s">
        <v>637</v>
      </c>
      <c r="AM388" s="29">
        <v>285</v>
      </c>
      <c r="AN388" s="34" t="s">
        <v>570</v>
      </c>
      <c r="AO388" s="29" t="s">
        <v>637</v>
      </c>
      <c r="AP388" s="29">
        <v>8196557</v>
      </c>
    </row>
    <row r="389" spans="26:42" x14ac:dyDescent="0.25">
      <c r="Z389"/>
      <c r="AF389" s="29" t="s">
        <v>638</v>
      </c>
      <c r="AG389" s="29" t="s">
        <v>639</v>
      </c>
      <c r="AH389" s="32">
        <v>88.96</v>
      </c>
      <c r="AI389" s="33">
        <v>388</v>
      </c>
      <c r="AK389" s="34" t="s">
        <v>638</v>
      </c>
      <c r="AL389" s="29" t="s">
        <v>639</v>
      </c>
      <c r="AM389" s="29">
        <v>930</v>
      </c>
      <c r="AN389" s="34" t="s">
        <v>638</v>
      </c>
      <c r="AO389" s="29" t="s">
        <v>639</v>
      </c>
      <c r="AP389" s="29">
        <v>10471061</v>
      </c>
    </row>
    <row r="390" spans="26:42" x14ac:dyDescent="0.25">
      <c r="Z390"/>
      <c r="AF390" s="29" t="s">
        <v>638</v>
      </c>
      <c r="AG390" s="29" t="s">
        <v>640</v>
      </c>
      <c r="AH390" s="32">
        <v>40.130000000000003</v>
      </c>
      <c r="AI390" s="33">
        <v>389</v>
      </c>
      <c r="AK390" s="34" t="s">
        <v>638</v>
      </c>
      <c r="AL390" s="29" t="s">
        <v>640</v>
      </c>
      <c r="AM390" s="29">
        <v>616</v>
      </c>
      <c r="AN390" s="34" t="s">
        <v>638</v>
      </c>
      <c r="AO390" s="29" t="s">
        <v>640</v>
      </c>
      <c r="AP390" s="29">
        <v>15339459</v>
      </c>
    </row>
    <row r="391" spans="26:42" x14ac:dyDescent="0.25">
      <c r="Z391"/>
      <c r="AF391" s="29" t="s">
        <v>638</v>
      </c>
      <c r="AG391" s="29" t="s">
        <v>641</v>
      </c>
      <c r="AH391" s="32">
        <v>43.46</v>
      </c>
      <c r="AI391" s="33">
        <v>390</v>
      </c>
      <c r="AK391" s="34" t="s">
        <v>638</v>
      </c>
      <c r="AL391" s="29" t="s">
        <v>641</v>
      </c>
      <c r="AM391" s="29">
        <v>502</v>
      </c>
      <c r="AN391" s="34" t="s">
        <v>638</v>
      </c>
      <c r="AO391" s="29" t="s">
        <v>641</v>
      </c>
      <c r="AP391" s="29">
        <v>11550848</v>
      </c>
    </row>
    <row r="392" spans="26:42" x14ac:dyDescent="0.25">
      <c r="Z392"/>
      <c r="AF392" s="29" t="s">
        <v>638</v>
      </c>
      <c r="AG392" s="29" t="s">
        <v>642</v>
      </c>
      <c r="AH392" s="32">
        <v>32.880000000000003</v>
      </c>
      <c r="AI392" s="33">
        <v>391</v>
      </c>
      <c r="AK392" s="34" t="s">
        <v>638</v>
      </c>
      <c r="AL392" s="29" t="s">
        <v>642</v>
      </c>
      <c r="AM392" s="29">
        <v>187</v>
      </c>
      <c r="AN392" s="34" t="s">
        <v>638</v>
      </c>
      <c r="AO392" s="29" t="s">
        <v>642</v>
      </c>
      <c r="AP392" s="29">
        <v>5839475</v>
      </c>
    </row>
    <row r="393" spans="26:42" x14ac:dyDescent="0.25">
      <c r="Z393"/>
      <c r="AF393" s="29" t="s">
        <v>638</v>
      </c>
      <c r="AG393" s="29" t="s">
        <v>643</v>
      </c>
      <c r="AH393" s="32">
        <v>75.11</v>
      </c>
      <c r="AI393" s="33">
        <v>392</v>
      </c>
      <c r="AK393" s="34" t="s">
        <v>638</v>
      </c>
      <c r="AL393" s="29" t="s">
        <v>643</v>
      </c>
      <c r="AM393" s="29">
        <v>917</v>
      </c>
      <c r="AN393" s="34" t="s">
        <v>638</v>
      </c>
      <c r="AO393" s="29" t="s">
        <v>643</v>
      </c>
      <c r="AP393" s="29">
        <v>12102279</v>
      </c>
    </row>
    <row r="394" spans="26:42" x14ac:dyDescent="0.25">
      <c r="Z394"/>
      <c r="AF394" s="29" t="s">
        <v>638</v>
      </c>
      <c r="AG394" s="29" t="s">
        <v>644</v>
      </c>
      <c r="AH394" s="32">
        <v>63.18</v>
      </c>
      <c r="AI394" s="33">
        <v>393</v>
      </c>
      <c r="AK394" s="34" t="s">
        <v>638</v>
      </c>
      <c r="AL394" s="29" t="s">
        <v>644</v>
      </c>
      <c r="AM394" s="29">
        <v>319</v>
      </c>
      <c r="AN394" s="34" t="s">
        <v>638</v>
      </c>
      <c r="AO394" s="29" t="s">
        <v>644</v>
      </c>
      <c r="AP394" s="29">
        <v>5048947</v>
      </c>
    </row>
    <row r="395" spans="26:42" x14ac:dyDescent="0.25">
      <c r="Z395"/>
      <c r="AF395" s="29" t="s">
        <v>638</v>
      </c>
      <c r="AG395" s="29" t="s">
        <v>645</v>
      </c>
      <c r="AH395" s="32">
        <v>47.33</v>
      </c>
      <c r="AI395" s="33">
        <v>394</v>
      </c>
      <c r="AK395" s="34" t="s">
        <v>638</v>
      </c>
      <c r="AL395" s="29" t="s">
        <v>645</v>
      </c>
      <c r="AM395" s="29">
        <v>278</v>
      </c>
      <c r="AN395" s="34" t="s">
        <v>638</v>
      </c>
      <c r="AO395" s="29" t="s">
        <v>645</v>
      </c>
      <c r="AP395" s="29">
        <v>5905098</v>
      </c>
    </row>
    <row r="396" spans="26:42" x14ac:dyDescent="0.25">
      <c r="Z396"/>
      <c r="AF396" s="29" t="s">
        <v>638</v>
      </c>
      <c r="AG396" s="29" t="s">
        <v>646</v>
      </c>
      <c r="AH396" s="32">
        <v>73.03</v>
      </c>
      <c r="AI396" s="33">
        <v>395</v>
      </c>
      <c r="AK396" s="34" t="s">
        <v>638</v>
      </c>
      <c r="AL396" s="29" t="s">
        <v>646</v>
      </c>
      <c r="AM396" s="29">
        <v>453</v>
      </c>
      <c r="AN396" s="34" t="s">
        <v>638</v>
      </c>
      <c r="AO396" s="29" t="s">
        <v>646</v>
      </c>
      <c r="AP396" s="29">
        <v>6195984</v>
      </c>
    </row>
    <row r="397" spans="26:42" x14ac:dyDescent="0.25">
      <c r="Z397"/>
      <c r="AF397" s="29" t="s">
        <v>638</v>
      </c>
      <c r="AG397" s="29" t="s">
        <v>647</v>
      </c>
      <c r="AH397" s="32">
        <v>32.67</v>
      </c>
      <c r="AI397" s="33">
        <v>396</v>
      </c>
      <c r="AK397" s="34" t="s">
        <v>638</v>
      </c>
      <c r="AL397" s="29" t="s">
        <v>647</v>
      </c>
      <c r="AM397" s="29">
        <v>370</v>
      </c>
      <c r="AN397" s="34" t="s">
        <v>638</v>
      </c>
      <c r="AO397" s="29" t="s">
        <v>647</v>
      </c>
      <c r="AP397" s="29">
        <v>11264532</v>
      </c>
    </row>
    <row r="398" spans="26:42" x14ac:dyDescent="0.25">
      <c r="Z398"/>
      <c r="AF398" s="29" t="s">
        <v>638</v>
      </c>
      <c r="AG398" s="29" t="s">
        <v>648</v>
      </c>
      <c r="AH398" s="32">
        <v>62.7</v>
      </c>
      <c r="AI398" s="33">
        <v>397</v>
      </c>
      <c r="AK398" s="34" t="s">
        <v>638</v>
      </c>
      <c r="AL398" s="29" t="s">
        <v>648</v>
      </c>
      <c r="AM398" s="29">
        <v>644</v>
      </c>
      <c r="AN398" s="34" t="s">
        <v>638</v>
      </c>
      <c r="AO398" s="29" t="s">
        <v>648</v>
      </c>
      <c r="AP398" s="29">
        <v>10223550</v>
      </c>
    </row>
    <row r="399" spans="26:42" x14ac:dyDescent="0.25">
      <c r="Z399"/>
      <c r="AF399" s="29" t="s">
        <v>638</v>
      </c>
      <c r="AG399" s="29" t="s">
        <v>649</v>
      </c>
      <c r="AH399" s="32">
        <v>71.12</v>
      </c>
      <c r="AI399" s="33">
        <v>398</v>
      </c>
      <c r="AK399" s="34" t="s">
        <v>638</v>
      </c>
      <c r="AL399" s="29" t="s">
        <v>649</v>
      </c>
      <c r="AM399" s="29">
        <v>831</v>
      </c>
      <c r="AN399" s="34" t="s">
        <v>638</v>
      </c>
      <c r="AO399" s="29" t="s">
        <v>649</v>
      </c>
      <c r="AP399" s="29">
        <v>11655767</v>
      </c>
    </row>
    <row r="400" spans="26:42" x14ac:dyDescent="0.25">
      <c r="Z400"/>
      <c r="AF400" s="29" t="s">
        <v>638</v>
      </c>
      <c r="AG400" s="29" t="s">
        <v>650</v>
      </c>
      <c r="AH400" s="32">
        <v>57.45</v>
      </c>
      <c r="AI400" s="33">
        <v>399</v>
      </c>
      <c r="AK400" s="34" t="s">
        <v>638</v>
      </c>
      <c r="AL400" s="29" t="s">
        <v>650</v>
      </c>
      <c r="AM400" s="29">
        <v>598</v>
      </c>
      <c r="AN400" s="34" t="s">
        <v>638</v>
      </c>
      <c r="AO400" s="29" t="s">
        <v>650</v>
      </c>
      <c r="AP400" s="29">
        <v>10399687</v>
      </c>
    </row>
    <row r="401" spans="26:42" x14ac:dyDescent="0.25">
      <c r="Z401"/>
      <c r="AF401" s="29" t="s">
        <v>638</v>
      </c>
      <c r="AG401" s="29" t="s">
        <v>651</v>
      </c>
      <c r="AH401" s="32">
        <v>33.07</v>
      </c>
      <c r="AI401" s="33">
        <v>400</v>
      </c>
      <c r="AK401" s="34" t="s">
        <v>638</v>
      </c>
      <c r="AL401" s="29" t="s">
        <v>651</v>
      </c>
      <c r="AM401" s="29">
        <v>283</v>
      </c>
      <c r="AN401" s="34" t="s">
        <v>638</v>
      </c>
      <c r="AO401" s="29" t="s">
        <v>651</v>
      </c>
      <c r="AP401" s="29">
        <v>8481501</v>
      </c>
    </row>
    <row r="402" spans="26:42" x14ac:dyDescent="0.25">
      <c r="Z402"/>
      <c r="AF402" s="29" t="s">
        <v>638</v>
      </c>
      <c r="AG402" s="29" t="s">
        <v>652</v>
      </c>
      <c r="AH402" s="32">
        <v>57.46</v>
      </c>
      <c r="AI402" s="33">
        <v>401</v>
      </c>
      <c r="AK402" s="34" t="s">
        <v>638</v>
      </c>
      <c r="AL402" s="29" t="s">
        <v>652</v>
      </c>
      <c r="AM402" s="29">
        <v>677</v>
      </c>
      <c r="AN402" s="34" t="s">
        <v>638</v>
      </c>
      <c r="AO402" s="29" t="s">
        <v>652</v>
      </c>
      <c r="AP402" s="29">
        <v>11686288</v>
      </c>
    </row>
    <row r="403" spans="26:42" x14ac:dyDescent="0.25">
      <c r="Z403"/>
      <c r="AF403" s="29" t="s">
        <v>638</v>
      </c>
      <c r="AG403" s="29" t="s">
        <v>653</v>
      </c>
      <c r="AH403" s="32">
        <v>45.43</v>
      </c>
      <c r="AI403" s="33">
        <v>402</v>
      </c>
      <c r="AK403" s="34" t="s">
        <v>638</v>
      </c>
      <c r="AL403" s="29" t="s">
        <v>653</v>
      </c>
      <c r="AM403" s="29">
        <v>373</v>
      </c>
      <c r="AN403" s="34" t="s">
        <v>638</v>
      </c>
      <c r="AO403" s="29" t="s">
        <v>653</v>
      </c>
      <c r="AP403" s="29">
        <v>8287923</v>
      </c>
    </row>
    <row r="404" spans="26:42" x14ac:dyDescent="0.25">
      <c r="Z404"/>
      <c r="AF404" s="29" t="s">
        <v>638</v>
      </c>
      <c r="AG404" s="29" t="s">
        <v>654</v>
      </c>
      <c r="AH404" s="32">
        <v>48.14</v>
      </c>
      <c r="AI404" s="33">
        <v>403</v>
      </c>
      <c r="AK404" s="34" t="s">
        <v>638</v>
      </c>
      <c r="AL404" s="29" t="s">
        <v>654</v>
      </c>
      <c r="AM404" s="29">
        <v>892</v>
      </c>
      <c r="AN404" s="34" t="s">
        <v>638</v>
      </c>
      <c r="AO404" s="29" t="s">
        <v>654</v>
      </c>
      <c r="AP404" s="29">
        <v>18602620</v>
      </c>
    </row>
    <row r="405" spans="26:42" x14ac:dyDescent="0.25">
      <c r="Z405"/>
      <c r="AF405" s="29" t="s">
        <v>638</v>
      </c>
      <c r="AG405" s="29" t="s">
        <v>655</v>
      </c>
      <c r="AH405" s="32">
        <v>213.71</v>
      </c>
      <c r="AI405" s="33">
        <v>404</v>
      </c>
      <c r="AK405" s="34" t="s">
        <v>638</v>
      </c>
      <c r="AL405" s="29" t="s">
        <v>655</v>
      </c>
      <c r="AM405" s="29">
        <v>714</v>
      </c>
      <c r="AN405" s="34" t="s">
        <v>638</v>
      </c>
      <c r="AO405" s="29" t="s">
        <v>655</v>
      </c>
      <c r="AP405" s="29">
        <v>3219271</v>
      </c>
    </row>
    <row r="406" spans="26:42" x14ac:dyDescent="0.25">
      <c r="Z406"/>
      <c r="AF406" s="29" t="s">
        <v>638</v>
      </c>
      <c r="AG406" s="29" t="s">
        <v>656</v>
      </c>
      <c r="AH406" s="32">
        <v>76.28</v>
      </c>
      <c r="AI406" s="33">
        <v>405</v>
      </c>
      <c r="AK406" s="34" t="s">
        <v>638</v>
      </c>
      <c r="AL406" s="29" t="s">
        <v>656</v>
      </c>
      <c r="AM406" s="29">
        <v>398</v>
      </c>
      <c r="AN406" s="34" t="s">
        <v>638</v>
      </c>
      <c r="AO406" s="29" t="s">
        <v>656</v>
      </c>
      <c r="AP406" s="29">
        <v>5158728</v>
      </c>
    </row>
    <row r="407" spans="26:42" x14ac:dyDescent="0.25">
      <c r="Z407"/>
      <c r="AF407" s="29" t="s">
        <v>638</v>
      </c>
      <c r="AG407" s="29" t="s">
        <v>657</v>
      </c>
      <c r="AH407" s="32">
        <v>77.44</v>
      </c>
      <c r="AI407" s="33">
        <v>406</v>
      </c>
      <c r="AK407" s="34" t="s">
        <v>638</v>
      </c>
      <c r="AL407" s="29" t="s">
        <v>657</v>
      </c>
      <c r="AM407" s="29">
        <v>373</v>
      </c>
      <c r="AN407" s="34" t="s">
        <v>638</v>
      </c>
      <c r="AO407" s="29" t="s">
        <v>657</v>
      </c>
      <c r="AP407" s="29">
        <v>4784360</v>
      </c>
    </row>
    <row r="408" spans="26:42" x14ac:dyDescent="0.25">
      <c r="Z408"/>
      <c r="AF408" s="29" t="s">
        <v>638</v>
      </c>
      <c r="AG408" s="29" t="s">
        <v>658</v>
      </c>
      <c r="AH408" s="32">
        <v>57.79</v>
      </c>
      <c r="AI408" s="33">
        <v>407</v>
      </c>
      <c r="AK408" s="34" t="s">
        <v>638</v>
      </c>
      <c r="AL408" s="29" t="s">
        <v>658</v>
      </c>
      <c r="AM408" s="29">
        <v>396</v>
      </c>
      <c r="AN408" s="34" t="s">
        <v>638</v>
      </c>
      <c r="AO408" s="29" t="s">
        <v>658</v>
      </c>
      <c r="AP408" s="29">
        <v>6843892</v>
      </c>
    </row>
    <row r="409" spans="26:42" x14ac:dyDescent="0.25">
      <c r="Z409"/>
      <c r="AF409" s="29" t="s">
        <v>638</v>
      </c>
      <c r="AG409" s="29" t="s">
        <v>659</v>
      </c>
      <c r="AH409" s="32">
        <v>49.18</v>
      </c>
      <c r="AI409" s="33">
        <v>408</v>
      </c>
      <c r="AK409" s="34" t="s">
        <v>638</v>
      </c>
      <c r="AL409" s="29" t="s">
        <v>659</v>
      </c>
      <c r="AM409" s="29">
        <v>391</v>
      </c>
      <c r="AN409" s="34" t="s">
        <v>638</v>
      </c>
      <c r="AO409" s="29" t="s">
        <v>659</v>
      </c>
      <c r="AP409" s="29">
        <v>7888663</v>
      </c>
    </row>
    <row r="410" spans="26:42" x14ac:dyDescent="0.25">
      <c r="Z410"/>
      <c r="AF410" s="29" t="s">
        <v>638</v>
      </c>
      <c r="AG410" s="29" t="s">
        <v>660</v>
      </c>
      <c r="AH410" s="32">
        <v>133.41</v>
      </c>
      <c r="AI410" s="33">
        <v>409</v>
      </c>
      <c r="AK410" s="34" t="s">
        <v>638</v>
      </c>
      <c r="AL410" s="29" t="s">
        <v>660</v>
      </c>
      <c r="AM410" s="29">
        <v>251</v>
      </c>
      <c r="AN410" s="34" t="s">
        <v>638</v>
      </c>
      <c r="AO410" s="29" t="s">
        <v>660</v>
      </c>
      <c r="AP410" s="29">
        <v>1877729</v>
      </c>
    </row>
    <row r="411" spans="26:42" x14ac:dyDescent="0.25">
      <c r="Z411"/>
      <c r="AF411" s="29" t="s">
        <v>638</v>
      </c>
      <c r="AG411" s="29" t="s">
        <v>661</v>
      </c>
      <c r="AH411" s="32">
        <v>132.34</v>
      </c>
      <c r="AI411" s="33">
        <v>410</v>
      </c>
      <c r="AK411" s="34" t="s">
        <v>638</v>
      </c>
      <c r="AL411" s="29" t="s">
        <v>661</v>
      </c>
      <c r="AM411" s="29">
        <v>727</v>
      </c>
      <c r="AN411" s="34" t="s">
        <v>638</v>
      </c>
      <c r="AO411" s="29" t="s">
        <v>661</v>
      </c>
      <c r="AP411" s="29">
        <v>5413972</v>
      </c>
    </row>
    <row r="412" spans="26:42" x14ac:dyDescent="0.25">
      <c r="Z412"/>
      <c r="AF412" s="29" t="s">
        <v>638</v>
      </c>
      <c r="AG412" s="29" t="s">
        <v>662</v>
      </c>
      <c r="AH412" s="32">
        <v>26.33</v>
      </c>
      <c r="AI412" s="33">
        <v>411</v>
      </c>
      <c r="AK412" s="34" t="s">
        <v>638</v>
      </c>
      <c r="AL412" s="29" t="s">
        <v>662</v>
      </c>
      <c r="AM412" s="29">
        <v>327</v>
      </c>
      <c r="AN412" s="34" t="s">
        <v>638</v>
      </c>
      <c r="AO412" s="29" t="s">
        <v>662</v>
      </c>
      <c r="AP412" s="29">
        <v>12399180</v>
      </c>
    </row>
    <row r="413" spans="26:42" x14ac:dyDescent="0.25">
      <c r="Z413"/>
      <c r="AF413" s="29" t="s">
        <v>638</v>
      </c>
      <c r="AG413" s="29" t="s">
        <v>663</v>
      </c>
      <c r="AH413" s="32">
        <v>96.02</v>
      </c>
      <c r="AI413" s="33">
        <v>412</v>
      </c>
      <c r="AK413" s="34" t="s">
        <v>638</v>
      </c>
      <c r="AL413" s="29" t="s">
        <v>663</v>
      </c>
      <c r="AM413" s="29">
        <v>779</v>
      </c>
      <c r="AN413" s="34" t="s">
        <v>638</v>
      </c>
      <c r="AO413" s="29" t="s">
        <v>663</v>
      </c>
      <c r="AP413" s="29">
        <v>8154882</v>
      </c>
    </row>
    <row r="414" spans="26:42" x14ac:dyDescent="0.25">
      <c r="Z414"/>
      <c r="AF414" s="29" t="s">
        <v>638</v>
      </c>
      <c r="AG414" s="29" t="s">
        <v>664</v>
      </c>
      <c r="AH414" s="32">
        <v>117.49</v>
      </c>
      <c r="AI414" s="33">
        <v>413</v>
      </c>
      <c r="AK414" s="34" t="s">
        <v>638</v>
      </c>
      <c r="AL414" s="29" t="s">
        <v>664</v>
      </c>
      <c r="AM414" s="29">
        <v>556</v>
      </c>
      <c r="AN414" s="34" t="s">
        <v>638</v>
      </c>
      <c r="AO414" s="29" t="s">
        <v>664</v>
      </c>
      <c r="AP414" s="29">
        <v>4613105</v>
      </c>
    </row>
    <row r="415" spans="26:42" x14ac:dyDescent="0.25">
      <c r="Z415"/>
      <c r="AF415" s="29" t="s">
        <v>638</v>
      </c>
      <c r="AG415" s="29" t="s">
        <v>665</v>
      </c>
      <c r="AH415" s="32">
        <v>76.849999999999994</v>
      </c>
      <c r="AI415" s="33">
        <v>414</v>
      </c>
      <c r="AK415" s="34" t="s">
        <v>638</v>
      </c>
      <c r="AL415" s="29" t="s">
        <v>665</v>
      </c>
      <c r="AM415" s="29">
        <v>320</v>
      </c>
      <c r="AN415" s="34" t="s">
        <v>638</v>
      </c>
      <c r="AO415" s="29" t="s">
        <v>665</v>
      </c>
      <c r="AP415" s="29">
        <v>4111735</v>
      </c>
    </row>
    <row r="416" spans="26:42" x14ac:dyDescent="0.25">
      <c r="Z416"/>
      <c r="AF416" s="29" t="s">
        <v>638</v>
      </c>
      <c r="AG416" s="29" t="s">
        <v>666</v>
      </c>
      <c r="AH416" s="32">
        <v>106.22</v>
      </c>
      <c r="AI416" s="33">
        <v>415</v>
      </c>
      <c r="AK416" s="34" t="s">
        <v>638</v>
      </c>
      <c r="AL416" s="29" t="s">
        <v>666</v>
      </c>
      <c r="AM416" s="29">
        <v>797</v>
      </c>
      <c r="AN416" s="34" t="s">
        <v>638</v>
      </c>
      <c r="AO416" s="29" t="s">
        <v>666</v>
      </c>
      <c r="AP416" s="29">
        <v>7494228</v>
      </c>
    </row>
    <row r="417" spans="26:42" x14ac:dyDescent="0.25">
      <c r="Z417"/>
      <c r="AF417" s="29" t="s">
        <v>667</v>
      </c>
      <c r="AG417" s="29" t="s">
        <v>668</v>
      </c>
      <c r="AH417" s="32">
        <v>43.68</v>
      </c>
      <c r="AI417" s="33">
        <v>416</v>
      </c>
      <c r="AK417" s="34" t="s">
        <v>667</v>
      </c>
      <c r="AL417" s="29" t="s">
        <v>668</v>
      </c>
      <c r="AM417" s="29">
        <v>405</v>
      </c>
      <c r="AN417" s="34" t="s">
        <v>667</v>
      </c>
      <c r="AO417" s="29" t="s">
        <v>668</v>
      </c>
      <c r="AP417" s="29">
        <v>9329969</v>
      </c>
    </row>
    <row r="418" spans="26:42" x14ac:dyDescent="0.25">
      <c r="Z418"/>
      <c r="AF418" s="29" t="s">
        <v>667</v>
      </c>
      <c r="AG418" s="29" t="s">
        <v>669</v>
      </c>
      <c r="AH418" s="32">
        <v>31.44</v>
      </c>
      <c r="AI418" s="33">
        <v>417</v>
      </c>
      <c r="AK418" s="34" t="s">
        <v>667</v>
      </c>
      <c r="AL418" s="29" t="s">
        <v>669</v>
      </c>
      <c r="AM418" s="29">
        <v>750</v>
      </c>
      <c r="AN418" s="34" t="s">
        <v>667</v>
      </c>
      <c r="AO418" s="29" t="s">
        <v>669</v>
      </c>
      <c r="AP418" s="29">
        <v>23810439</v>
      </c>
    </row>
    <row r="419" spans="26:42" x14ac:dyDescent="0.25">
      <c r="Z419"/>
      <c r="AF419" s="29" t="s">
        <v>667</v>
      </c>
      <c r="AG419" s="29" t="s">
        <v>670</v>
      </c>
      <c r="AH419" s="32">
        <v>40.67</v>
      </c>
      <c r="AI419" s="33">
        <v>418</v>
      </c>
      <c r="AK419" s="34" t="s">
        <v>667</v>
      </c>
      <c r="AL419" s="29" t="s">
        <v>670</v>
      </c>
      <c r="AM419" s="29">
        <v>350</v>
      </c>
      <c r="AN419" s="34" t="s">
        <v>667</v>
      </c>
      <c r="AO419" s="29" t="s">
        <v>670</v>
      </c>
      <c r="AP419" s="29">
        <v>8692344</v>
      </c>
    </row>
    <row r="420" spans="26:42" x14ac:dyDescent="0.25">
      <c r="Z420"/>
      <c r="AF420" s="29" t="s">
        <v>667</v>
      </c>
      <c r="AG420" s="29" t="s">
        <v>671</v>
      </c>
      <c r="AH420" s="32">
        <v>64.209999999999994</v>
      </c>
      <c r="AI420" s="33">
        <v>419</v>
      </c>
      <c r="AK420" s="34" t="s">
        <v>667</v>
      </c>
      <c r="AL420" s="29" t="s">
        <v>671</v>
      </c>
      <c r="AM420" s="29">
        <v>600</v>
      </c>
      <c r="AN420" s="34" t="s">
        <v>667</v>
      </c>
      <c r="AO420" s="29" t="s">
        <v>671</v>
      </c>
      <c r="AP420" s="29">
        <v>9320830</v>
      </c>
    </row>
    <row r="421" spans="26:42" x14ac:dyDescent="0.25">
      <c r="Z421"/>
      <c r="AF421" s="29" t="s">
        <v>667</v>
      </c>
      <c r="AG421" s="29" t="s">
        <v>672</v>
      </c>
      <c r="AH421" s="32">
        <v>29.49</v>
      </c>
      <c r="AI421" s="33">
        <v>420</v>
      </c>
      <c r="AK421" s="34" t="s">
        <v>667</v>
      </c>
      <c r="AL421" s="29" t="s">
        <v>672</v>
      </c>
      <c r="AM421" s="29">
        <v>605</v>
      </c>
      <c r="AN421" s="34" t="s">
        <v>667</v>
      </c>
      <c r="AO421" s="29" t="s">
        <v>672</v>
      </c>
      <c r="AP421" s="29">
        <v>20531902</v>
      </c>
    </row>
    <row r="422" spans="26:42" x14ac:dyDescent="0.25">
      <c r="Z422"/>
      <c r="AF422" s="29" t="s">
        <v>667</v>
      </c>
      <c r="AG422" s="29" t="s">
        <v>673</v>
      </c>
      <c r="AH422" s="32">
        <v>26.51</v>
      </c>
      <c r="AI422" s="33">
        <v>421</v>
      </c>
      <c r="AK422" s="34" t="s">
        <v>667</v>
      </c>
      <c r="AL422" s="29" t="s">
        <v>673</v>
      </c>
      <c r="AM422" s="29">
        <v>313</v>
      </c>
      <c r="AN422" s="34" t="s">
        <v>667</v>
      </c>
      <c r="AO422" s="29" t="s">
        <v>673</v>
      </c>
      <c r="AP422" s="29">
        <v>11845698</v>
      </c>
    </row>
    <row r="423" spans="26:42" x14ac:dyDescent="0.25">
      <c r="Z423"/>
      <c r="AF423" s="29" t="s">
        <v>667</v>
      </c>
      <c r="AG423" s="29" t="s">
        <v>674</v>
      </c>
      <c r="AH423" s="32">
        <v>39.93</v>
      </c>
      <c r="AI423" s="33">
        <v>422</v>
      </c>
      <c r="AK423" s="34" t="s">
        <v>667</v>
      </c>
      <c r="AL423" s="29" t="s">
        <v>674</v>
      </c>
      <c r="AM423" s="29">
        <v>735</v>
      </c>
      <c r="AN423" s="34" t="s">
        <v>667</v>
      </c>
      <c r="AO423" s="29" t="s">
        <v>674</v>
      </c>
      <c r="AP423" s="29">
        <v>18518691</v>
      </c>
    </row>
    <row r="424" spans="26:42" x14ac:dyDescent="0.25">
      <c r="Z424"/>
      <c r="AF424" s="29" t="s">
        <v>667</v>
      </c>
      <c r="AG424" s="29" t="s">
        <v>675</v>
      </c>
      <c r="AH424" s="32">
        <v>51.38</v>
      </c>
      <c r="AI424" s="33">
        <v>423</v>
      </c>
      <c r="AK424" s="34" t="s">
        <v>667</v>
      </c>
      <c r="AL424" s="29" t="s">
        <v>675</v>
      </c>
      <c r="AM424" s="29">
        <v>712</v>
      </c>
      <c r="AN424" s="34" t="s">
        <v>667</v>
      </c>
      <c r="AO424" s="29" t="s">
        <v>675</v>
      </c>
      <c r="AP424" s="29">
        <v>13955337</v>
      </c>
    </row>
    <row r="425" spans="26:42" x14ac:dyDescent="0.25">
      <c r="Z425"/>
      <c r="AF425" s="29" t="s">
        <v>667</v>
      </c>
      <c r="AG425" s="29" t="s">
        <v>676</v>
      </c>
      <c r="AH425" s="32">
        <v>41.89</v>
      </c>
      <c r="AI425" s="33">
        <v>424</v>
      </c>
      <c r="AK425" s="34" t="s">
        <v>667</v>
      </c>
      <c r="AL425" s="29" t="s">
        <v>676</v>
      </c>
      <c r="AM425" s="29">
        <v>780</v>
      </c>
      <c r="AN425" s="34" t="s">
        <v>667</v>
      </c>
      <c r="AO425" s="29" t="s">
        <v>676</v>
      </c>
      <c r="AP425" s="29">
        <v>18656850</v>
      </c>
    </row>
    <row r="426" spans="26:42" x14ac:dyDescent="0.25">
      <c r="Z426"/>
      <c r="AF426" s="29" t="s">
        <v>667</v>
      </c>
      <c r="AG426" s="29" t="s">
        <v>677</v>
      </c>
      <c r="AH426" s="32">
        <v>168.48</v>
      </c>
      <c r="AI426" s="33">
        <v>425</v>
      </c>
      <c r="AK426" s="34" t="s">
        <v>667</v>
      </c>
      <c r="AL426" s="29" t="s">
        <v>677</v>
      </c>
      <c r="AM426" s="29">
        <v>873</v>
      </c>
      <c r="AN426" s="34" t="s">
        <v>667</v>
      </c>
      <c r="AO426" s="29" t="s">
        <v>677</v>
      </c>
      <c r="AP426" s="29">
        <v>5196427</v>
      </c>
    </row>
    <row r="427" spans="26:42" x14ac:dyDescent="0.25">
      <c r="Z427"/>
      <c r="AF427" s="29" t="s">
        <v>667</v>
      </c>
      <c r="AG427" s="29" t="s">
        <v>678</v>
      </c>
      <c r="AH427" s="32">
        <v>69.53</v>
      </c>
      <c r="AI427" s="33">
        <v>426</v>
      </c>
      <c r="AK427" s="34" t="s">
        <v>667</v>
      </c>
      <c r="AL427" s="29" t="s">
        <v>678</v>
      </c>
      <c r="AM427" s="29">
        <v>940</v>
      </c>
      <c r="AN427" s="34" t="s">
        <v>667</v>
      </c>
      <c r="AO427" s="29" t="s">
        <v>678</v>
      </c>
      <c r="AP427" s="29">
        <v>13476269</v>
      </c>
    </row>
    <row r="428" spans="26:42" x14ac:dyDescent="0.25">
      <c r="Z428"/>
      <c r="AF428" s="29" t="s">
        <v>667</v>
      </c>
      <c r="AG428" s="29" t="s">
        <v>679</v>
      </c>
      <c r="AH428" s="32">
        <v>40.35</v>
      </c>
      <c r="AI428" s="33">
        <v>427</v>
      </c>
      <c r="AK428" s="34" t="s">
        <v>667</v>
      </c>
      <c r="AL428" s="29" t="s">
        <v>679</v>
      </c>
      <c r="AM428" s="29">
        <v>323</v>
      </c>
      <c r="AN428" s="34" t="s">
        <v>667</v>
      </c>
      <c r="AO428" s="29" t="s">
        <v>679</v>
      </c>
      <c r="AP428" s="29">
        <v>8239873</v>
      </c>
    </row>
    <row r="429" spans="26:42" x14ac:dyDescent="0.25">
      <c r="Z429"/>
      <c r="AF429" s="29" t="s">
        <v>667</v>
      </c>
      <c r="AG429" s="29" t="s">
        <v>680</v>
      </c>
      <c r="AH429" s="32">
        <v>46.87</v>
      </c>
      <c r="AI429" s="33">
        <v>428</v>
      </c>
      <c r="AK429" s="34" t="s">
        <v>667</v>
      </c>
      <c r="AL429" s="29" t="s">
        <v>680</v>
      </c>
      <c r="AM429" s="29">
        <v>435</v>
      </c>
      <c r="AN429" s="34" t="s">
        <v>667</v>
      </c>
      <c r="AO429" s="29" t="s">
        <v>680</v>
      </c>
      <c r="AP429" s="29">
        <v>9397504</v>
      </c>
    </row>
    <row r="430" spans="26:42" x14ac:dyDescent="0.25">
      <c r="Z430"/>
      <c r="AF430" s="29" t="s">
        <v>667</v>
      </c>
      <c r="AG430" s="29" t="s">
        <v>681</v>
      </c>
      <c r="AH430" s="32">
        <v>49.15</v>
      </c>
      <c r="AI430" s="33">
        <v>429</v>
      </c>
      <c r="AK430" s="34" t="s">
        <v>667</v>
      </c>
      <c r="AL430" s="29" t="s">
        <v>681</v>
      </c>
      <c r="AM430" s="29">
        <v>373</v>
      </c>
      <c r="AN430" s="34" t="s">
        <v>667</v>
      </c>
      <c r="AO430" s="29" t="s">
        <v>681</v>
      </c>
      <c r="AP430" s="29">
        <v>7720877</v>
      </c>
    </row>
    <row r="431" spans="26:42" x14ac:dyDescent="0.25">
      <c r="Z431"/>
      <c r="AF431" s="29" t="s">
        <v>667</v>
      </c>
      <c r="AG431" s="29" t="s">
        <v>682</v>
      </c>
      <c r="AH431" s="32">
        <v>46.31</v>
      </c>
      <c r="AI431" s="33">
        <v>430</v>
      </c>
      <c r="AK431" s="34" t="s">
        <v>667</v>
      </c>
      <c r="AL431" s="29" t="s">
        <v>682</v>
      </c>
      <c r="AM431" s="29">
        <v>386</v>
      </c>
      <c r="AN431" s="34" t="s">
        <v>667</v>
      </c>
      <c r="AO431" s="29" t="s">
        <v>682</v>
      </c>
      <c r="AP431" s="29">
        <v>8432277</v>
      </c>
    </row>
    <row r="432" spans="26:42" x14ac:dyDescent="0.25">
      <c r="Z432"/>
      <c r="AF432" s="29" t="s">
        <v>667</v>
      </c>
      <c r="AG432" s="29" t="s">
        <v>683</v>
      </c>
      <c r="AH432" s="32">
        <v>81.33</v>
      </c>
      <c r="AI432" s="33">
        <v>431</v>
      </c>
      <c r="AK432" s="34" t="s">
        <v>667</v>
      </c>
      <c r="AL432" s="29" t="s">
        <v>683</v>
      </c>
      <c r="AM432" s="29">
        <v>665</v>
      </c>
      <c r="AN432" s="34" t="s">
        <v>667</v>
      </c>
      <c r="AO432" s="29" t="s">
        <v>683</v>
      </c>
      <c r="AP432" s="29">
        <v>8189169</v>
      </c>
    </row>
    <row r="433" spans="26:42" x14ac:dyDescent="0.25">
      <c r="Z433"/>
      <c r="AF433" s="29" t="s">
        <v>667</v>
      </c>
      <c r="AG433" s="29" t="s">
        <v>684</v>
      </c>
      <c r="AH433" s="32">
        <v>40.92</v>
      </c>
      <c r="AI433" s="33">
        <v>432</v>
      </c>
      <c r="AK433" s="34" t="s">
        <v>667</v>
      </c>
      <c r="AL433" s="29" t="s">
        <v>684</v>
      </c>
      <c r="AM433" s="29">
        <v>722</v>
      </c>
      <c r="AN433" s="34" t="s">
        <v>667</v>
      </c>
      <c r="AO433" s="29" t="s">
        <v>684</v>
      </c>
      <c r="AP433" s="29">
        <v>17607045</v>
      </c>
    </row>
    <row r="434" spans="26:42" x14ac:dyDescent="0.25">
      <c r="Z434"/>
      <c r="AF434" s="29" t="s">
        <v>667</v>
      </c>
      <c r="AG434" s="29" t="s">
        <v>685</v>
      </c>
      <c r="AH434" s="32">
        <v>50</v>
      </c>
      <c r="AI434" s="33">
        <v>433</v>
      </c>
      <c r="AK434" s="34" t="s">
        <v>667</v>
      </c>
      <c r="AL434" s="29" t="s">
        <v>685</v>
      </c>
      <c r="AM434" s="29">
        <v>464</v>
      </c>
      <c r="AN434" s="34" t="s">
        <v>667</v>
      </c>
      <c r="AO434" s="29" t="s">
        <v>685</v>
      </c>
      <c r="AP434" s="29">
        <v>9409830</v>
      </c>
    </row>
    <row r="435" spans="26:42" x14ac:dyDescent="0.25">
      <c r="Z435"/>
      <c r="AF435" s="29" t="s">
        <v>667</v>
      </c>
      <c r="AG435" s="29" t="s">
        <v>686</v>
      </c>
      <c r="AH435" s="32">
        <v>103.42</v>
      </c>
      <c r="AI435" s="33">
        <v>434</v>
      </c>
      <c r="AK435" s="34" t="s">
        <v>667</v>
      </c>
      <c r="AL435" s="29" t="s">
        <v>686</v>
      </c>
      <c r="AM435" s="29">
        <v>778</v>
      </c>
      <c r="AN435" s="34" t="s">
        <v>667</v>
      </c>
      <c r="AO435" s="29" t="s">
        <v>686</v>
      </c>
      <c r="AP435" s="29">
        <v>7542318</v>
      </c>
    </row>
    <row r="436" spans="26:42" x14ac:dyDescent="0.25">
      <c r="Z436"/>
      <c r="AF436" s="29" t="s">
        <v>667</v>
      </c>
      <c r="AG436" s="29" t="s">
        <v>687</v>
      </c>
      <c r="AH436" s="32">
        <v>45.46</v>
      </c>
      <c r="AI436" s="33">
        <v>435</v>
      </c>
      <c r="AK436" s="34" t="s">
        <v>667</v>
      </c>
      <c r="AL436" s="29" t="s">
        <v>687</v>
      </c>
      <c r="AM436" s="29">
        <v>900</v>
      </c>
      <c r="AN436" s="34" t="s">
        <v>667</v>
      </c>
      <c r="AO436" s="29" t="s">
        <v>687</v>
      </c>
      <c r="AP436" s="29">
        <v>19589263</v>
      </c>
    </row>
    <row r="437" spans="26:42" x14ac:dyDescent="0.25">
      <c r="Z437"/>
      <c r="AF437" s="29" t="s">
        <v>667</v>
      </c>
      <c r="AG437" s="29" t="s">
        <v>688</v>
      </c>
      <c r="AH437" s="32">
        <v>61.58</v>
      </c>
      <c r="AI437" s="33">
        <v>436</v>
      </c>
      <c r="AK437" s="34" t="s">
        <v>667</v>
      </c>
      <c r="AL437" s="29" t="s">
        <v>688</v>
      </c>
      <c r="AM437" s="29">
        <v>1000</v>
      </c>
      <c r="AN437" s="34" t="s">
        <v>667</v>
      </c>
      <c r="AO437" s="29" t="s">
        <v>688</v>
      </c>
      <c r="AP437" s="29">
        <v>16108665</v>
      </c>
    </row>
    <row r="438" spans="26:42" x14ac:dyDescent="0.25">
      <c r="Z438"/>
      <c r="AF438" s="29" t="s">
        <v>667</v>
      </c>
      <c r="AG438" s="29" t="s">
        <v>689</v>
      </c>
      <c r="AH438" s="32">
        <v>31.91</v>
      </c>
      <c r="AI438" s="33">
        <v>437</v>
      </c>
      <c r="AK438" s="34" t="s">
        <v>667</v>
      </c>
      <c r="AL438" s="29" t="s">
        <v>689</v>
      </c>
      <c r="AM438" s="29">
        <v>446</v>
      </c>
      <c r="AN438" s="34" t="s">
        <v>667</v>
      </c>
      <c r="AO438" s="29" t="s">
        <v>689</v>
      </c>
      <c r="AP438" s="29">
        <v>13916236</v>
      </c>
    </row>
    <row r="439" spans="26:42" x14ac:dyDescent="0.25">
      <c r="Z439"/>
      <c r="AF439" s="29" t="s">
        <v>667</v>
      </c>
      <c r="AG439" s="29" t="s">
        <v>690</v>
      </c>
      <c r="AH439" s="32">
        <v>28.01</v>
      </c>
      <c r="AI439" s="33">
        <v>438</v>
      </c>
      <c r="AK439" s="34" t="s">
        <v>667</v>
      </c>
      <c r="AL439" s="29" t="s">
        <v>690</v>
      </c>
      <c r="AM439" s="29">
        <v>386</v>
      </c>
      <c r="AN439" s="34" t="s">
        <v>667</v>
      </c>
      <c r="AO439" s="29" t="s">
        <v>690</v>
      </c>
      <c r="AP439" s="29">
        <v>13638247</v>
      </c>
    </row>
    <row r="440" spans="26:42" x14ac:dyDescent="0.25">
      <c r="Z440"/>
      <c r="AF440" s="29" t="s">
        <v>667</v>
      </c>
      <c r="AG440" s="29" t="s">
        <v>691</v>
      </c>
      <c r="AH440" s="32">
        <v>49.87</v>
      </c>
      <c r="AI440" s="33">
        <v>439</v>
      </c>
      <c r="AK440" s="34" t="s">
        <v>667</v>
      </c>
      <c r="AL440" s="29" t="s">
        <v>691</v>
      </c>
      <c r="AM440" s="29">
        <v>334</v>
      </c>
      <c r="AN440" s="34" t="s">
        <v>667</v>
      </c>
      <c r="AO440" s="29" t="s">
        <v>691</v>
      </c>
      <c r="AP440" s="29">
        <v>6697925</v>
      </c>
    </row>
    <row r="441" spans="26:42" x14ac:dyDescent="0.25">
      <c r="Z441"/>
      <c r="AF441" s="29" t="s">
        <v>667</v>
      </c>
      <c r="AG441" s="29" t="s">
        <v>692</v>
      </c>
      <c r="AH441" s="32">
        <v>30.98</v>
      </c>
      <c r="AI441" s="33">
        <v>440</v>
      </c>
      <c r="AK441" s="34" t="s">
        <v>667</v>
      </c>
      <c r="AL441" s="29" t="s">
        <v>692</v>
      </c>
      <c r="AM441" s="29">
        <v>236</v>
      </c>
      <c r="AN441" s="34" t="s">
        <v>667</v>
      </c>
      <c r="AO441" s="29" t="s">
        <v>692</v>
      </c>
      <c r="AP441" s="29">
        <v>7616629</v>
      </c>
    </row>
    <row r="442" spans="26:42" x14ac:dyDescent="0.25">
      <c r="Z442"/>
      <c r="AF442" s="29" t="s">
        <v>693</v>
      </c>
      <c r="AG442" s="29" t="s">
        <v>694</v>
      </c>
      <c r="AH442" s="32">
        <v>94.93</v>
      </c>
      <c r="AI442" s="33">
        <v>441</v>
      </c>
      <c r="AK442" s="34" t="s">
        <v>693</v>
      </c>
      <c r="AL442" s="29" t="s">
        <v>694</v>
      </c>
      <c r="AM442" s="29">
        <v>864</v>
      </c>
      <c r="AN442" s="34" t="s">
        <v>693</v>
      </c>
      <c r="AO442" s="29" t="s">
        <v>694</v>
      </c>
      <c r="AP442" s="29">
        <v>9069952</v>
      </c>
    </row>
    <row r="443" spans="26:42" x14ac:dyDescent="0.25">
      <c r="Z443"/>
      <c r="AF443" s="29" t="s">
        <v>695</v>
      </c>
      <c r="AG443" s="29" t="s">
        <v>696</v>
      </c>
      <c r="AH443" s="32">
        <v>49.9</v>
      </c>
      <c r="AI443" s="33">
        <v>442</v>
      </c>
      <c r="AK443" s="34" t="s">
        <v>695</v>
      </c>
      <c r="AL443" s="29" t="s">
        <v>696</v>
      </c>
      <c r="AM443" s="29">
        <v>324</v>
      </c>
      <c r="AN443" s="34" t="s">
        <v>695</v>
      </c>
      <c r="AO443" s="29" t="s">
        <v>696</v>
      </c>
      <c r="AP443" s="29">
        <v>6442955</v>
      </c>
    </row>
    <row r="444" spans="26:42" x14ac:dyDescent="0.25">
      <c r="Z444"/>
      <c r="AF444" s="29" t="s">
        <v>695</v>
      </c>
      <c r="AG444" s="29" t="s">
        <v>697</v>
      </c>
      <c r="AH444" s="32">
        <v>50.91</v>
      </c>
      <c r="AI444" s="33">
        <v>443</v>
      </c>
      <c r="AK444" s="34" t="s">
        <v>695</v>
      </c>
      <c r="AL444" s="29" t="s">
        <v>697</v>
      </c>
      <c r="AM444" s="29">
        <v>199</v>
      </c>
      <c r="AN444" s="34" t="s">
        <v>695</v>
      </c>
      <c r="AO444" s="29" t="s">
        <v>697</v>
      </c>
      <c r="AP444" s="29">
        <v>3898842</v>
      </c>
    </row>
    <row r="445" spans="26:42" x14ac:dyDescent="0.25">
      <c r="Z445"/>
      <c r="AF445" s="29" t="s">
        <v>695</v>
      </c>
      <c r="AG445" s="29" t="s">
        <v>698</v>
      </c>
      <c r="AH445" s="32">
        <v>64.61</v>
      </c>
      <c r="AI445" s="33">
        <v>444</v>
      </c>
      <c r="AK445" s="34" t="s">
        <v>695</v>
      </c>
      <c r="AL445" s="29" t="s">
        <v>698</v>
      </c>
      <c r="AM445" s="29">
        <v>550</v>
      </c>
      <c r="AN445" s="34" t="s">
        <v>695</v>
      </c>
      <c r="AO445" s="29" t="s">
        <v>698</v>
      </c>
      <c r="AP445" s="29">
        <v>8519853</v>
      </c>
    </row>
    <row r="446" spans="26:42" x14ac:dyDescent="0.25">
      <c r="Z446"/>
      <c r="AF446" s="29" t="s">
        <v>695</v>
      </c>
      <c r="AG446" s="29" t="s">
        <v>699</v>
      </c>
      <c r="AH446" s="32">
        <v>49.44</v>
      </c>
      <c r="AI446" s="33">
        <v>445</v>
      </c>
      <c r="AK446" s="34" t="s">
        <v>695</v>
      </c>
      <c r="AL446" s="29" t="s">
        <v>699</v>
      </c>
      <c r="AM446" s="29">
        <v>312</v>
      </c>
      <c r="AN446" s="34" t="s">
        <v>695</v>
      </c>
      <c r="AO446" s="29" t="s">
        <v>699</v>
      </c>
      <c r="AP446" s="29">
        <v>6270858</v>
      </c>
    </row>
    <row r="447" spans="26:42" x14ac:dyDescent="0.25">
      <c r="Z447"/>
      <c r="AF447" s="29" t="s">
        <v>695</v>
      </c>
      <c r="AG447" s="29" t="s">
        <v>700</v>
      </c>
      <c r="AH447" s="32">
        <v>55.06</v>
      </c>
      <c r="AI447" s="33">
        <v>446</v>
      </c>
      <c r="AK447" s="34" t="s">
        <v>695</v>
      </c>
      <c r="AL447" s="29" t="s">
        <v>700</v>
      </c>
      <c r="AM447" s="29">
        <v>767</v>
      </c>
      <c r="AN447" s="34" t="s">
        <v>695</v>
      </c>
      <c r="AO447" s="29" t="s">
        <v>700</v>
      </c>
      <c r="AP447" s="29">
        <v>13958224</v>
      </c>
    </row>
    <row r="448" spans="26:42" x14ac:dyDescent="0.25">
      <c r="Z448"/>
      <c r="AF448" s="29" t="s">
        <v>695</v>
      </c>
      <c r="AG448" s="29" t="s">
        <v>701</v>
      </c>
      <c r="AH448" s="32">
        <v>50.28</v>
      </c>
      <c r="AI448" s="33">
        <v>447</v>
      </c>
      <c r="AK448" s="34" t="s">
        <v>695</v>
      </c>
      <c r="AL448" s="29" t="s">
        <v>701</v>
      </c>
      <c r="AM448" s="29">
        <v>321</v>
      </c>
      <c r="AN448" s="34" t="s">
        <v>695</v>
      </c>
      <c r="AO448" s="29" t="s">
        <v>701</v>
      </c>
      <c r="AP448" s="29">
        <v>6334962</v>
      </c>
    </row>
    <row r="449" spans="26:42" x14ac:dyDescent="0.25">
      <c r="Z449"/>
      <c r="AF449" s="29" t="s">
        <v>695</v>
      </c>
      <c r="AG449" s="29" t="s">
        <v>702</v>
      </c>
      <c r="AH449" s="32">
        <v>68.489999999999995</v>
      </c>
      <c r="AI449" s="33">
        <v>448</v>
      </c>
      <c r="AK449" s="34" t="s">
        <v>695</v>
      </c>
      <c r="AL449" s="29" t="s">
        <v>702</v>
      </c>
      <c r="AM449" s="29">
        <v>830</v>
      </c>
      <c r="AN449" s="34" t="s">
        <v>695</v>
      </c>
      <c r="AO449" s="29" t="s">
        <v>702</v>
      </c>
      <c r="AP449" s="29">
        <v>12279705</v>
      </c>
    </row>
    <row r="450" spans="26:42" x14ac:dyDescent="0.25">
      <c r="Z450"/>
      <c r="AF450" s="29" t="s">
        <v>695</v>
      </c>
      <c r="AG450" s="29" t="s">
        <v>703</v>
      </c>
      <c r="AH450" s="32">
        <v>9.8000000000000007</v>
      </c>
      <c r="AI450" s="33">
        <v>449</v>
      </c>
      <c r="AK450" s="34" t="s">
        <v>695</v>
      </c>
      <c r="AL450" s="29" t="s">
        <v>703</v>
      </c>
      <c r="AM450" s="29">
        <v>292</v>
      </c>
      <c r="AN450" s="34" t="s">
        <v>695</v>
      </c>
      <c r="AO450" s="29" t="s">
        <v>703</v>
      </c>
      <c r="AP450" s="29">
        <v>30102345</v>
      </c>
    </row>
    <row r="451" spans="26:42" x14ac:dyDescent="0.25">
      <c r="Z451"/>
      <c r="AF451" s="29" t="s">
        <v>695</v>
      </c>
      <c r="AG451" s="29" t="s">
        <v>704</v>
      </c>
      <c r="AH451" s="32">
        <v>93.75</v>
      </c>
      <c r="AI451" s="33">
        <v>450</v>
      </c>
      <c r="AK451" s="34" t="s">
        <v>695</v>
      </c>
      <c r="AL451" s="29" t="s">
        <v>704</v>
      </c>
      <c r="AM451" s="29">
        <v>547</v>
      </c>
      <c r="AN451" s="34" t="s">
        <v>695</v>
      </c>
      <c r="AO451" s="29" t="s">
        <v>704</v>
      </c>
      <c r="AP451" s="29">
        <v>5856122</v>
      </c>
    </row>
    <row r="452" spans="26:42" x14ac:dyDescent="0.25">
      <c r="Z452"/>
      <c r="AF452" s="29" t="s">
        <v>695</v>
      </c>
      <c r="AG452" s="29" t="s">
        <v>705</v>
      </c>
      <c r="AH452" s="32">
        <v>37.93</v>
      </c>
      <c r="AI452" s="33">
        <v>451</v>
      </c>
      <c r="AK452" s="34" t="s">
        <v>695</v>
      </c>
      <c r="AL452" s="29" t="s">
        <v>705</v>
      </c>
      <c r="AM452" s="29">
        <v>479</v>
      </c>
      <c r="AN452" s="34" t="s">
        <v>695</v>
      </c>
      <c r="AO452" s="29" t="s">
        <v>705</v>
      </c>
      <c r="AP452" s="29">
        <v>12640353</v>
      </c>
    </row>
    <row r="453" spans="26:42" x14ac:dyDescent="0.25">
      <c r="Z453"/>
      <c r="AF453" s="29" t="s">
        <v>695</v>
      </c>
      <c r="AG453" s="29" t="s">
        <v>706</v>
      </c>
      <c r="AH453" s="32">
        <v>56.69</v>
      </c>
      <c r="AI453" s="33">
        <v>452</v>
      </c>
      <c r="AK453" s="34" t="s">
        <v>695</v>
      </c>
      <c r="AL453" s="29" t="s">
        <v>706</v>
      </c>
      <c r="AM453" s="29">
        <v>516</v>
      </c>
      <c r="AN453" s="34" t="s">
        <v>695</v>
      </c>
      <c r="AO453" s="29" t="s">
        <v>706</v>
      </c>
      <c r="AP453" s="29">
        <v>8987899</v>
      </c>
    </row>
    <row r="454" spans="26:42" x14ac:dyDescent="0.25">
      <c r="Z454"/>
      <c r="AF454" s="29" t="s">
        <v>695</v>
      </c>
      <c r="AG454" s="29" t="s">
        <v>707</v>
      </c>
      <c r="AH454" s="32">
        <v>54.26</v>
      </c>
      <c r="AI454" s="33">
        <v>453</v>
      </c>
      <c r="AK454" s="34" t="s">
        <v>695</v>
      </c>
      <c r="AL454" s="29" t="s">
        <v>707</v>
      </c>
      <c r="AM454" s="29">
        <v>727</v>
      </c>
      <c r="AN454" s="34" t="s">
        <v>695</v>
      </c>
      <c r="AO454" s="29" t="s">
        <v>707</v>
      </c>
      <c r="AP454" s="29">
        <v>13537821</v>
      </c>
    </row>
    <row r="455" spans="26:42" x14ac:dyDescent="0.25">
      <c r="Z455"/>
      <c r="AF455" s="29" t="s">
        <v>695</v>
      </c>
      <c r="AG455" s="29" t="s">
        <v>708</v>
      </c>
      <c r="AH455" s="32">
        <v>52.67</v>
      </c>
      <c r="AI455" s="33">
        <v>454</v>
      </c>
      <c r="AK455" s="34" t="s">
        <v>695</v>
      </c>
      <c r="AL455" s="29" t="s">
        <v>708</v>
      </c>
      <c r="AM455" s="29">
        <v>459</v>
      </c>
      <c r="AN455" s="34" t="s">
        <v>695</v>
      </c>
      <c r="AO455" s="29" t="s">
        <v>708</v>
      </c>
      <c r="AP455" s="29">
        <v>8790709</v>
      </c>
    </row>
    <row r="456" spans="26:42" x14ac:dyDescent="0.25">
      <c r="Z456"/>
      <c r="AF456" s="29" t="s">
        <v>695</v>
      </c>
      <c r="AG456" s="29" t="s">
        <v>709</v>
      </c>
      <c r="AH456" s="32">
        <v>91.55</v>
      </c>
      <c r="AI456" s="33">
        <v>455</v>
      </c>
      <c r="AK456" s="34" t="s">
        <v>695</v>
      </c>
      <c r="AL456" s="29" t="s">
        <v>709</v>
      </c>
      <c r="AM456" s="29">
        <v>718</v>
      </c>
      <c r="AN456" s="34" t="s">
        <v>695</v>
      </c>
      <c r="AO456" s="29" t="s">
        <v>709</v>
      </c>
      <c r="AP456" s="29">
        <v>7749656</v>
      </c>
    </row>
    <row r="457" spans="26:42" x14ac:dyDescent="0.25">
      <c r="Z457"/>
      <c r="AF457" s="29" t="s">
        <v>695</v>
      </c>
      <c r="AG457" s="29" t="s">
        <v>710</v>
      </c>
      <c r="AH457" s="32">
        <v>85.88</v>
      </c>
      <c r="AI457" s="33">
        <v>456</v>
      </c>
      <c r="AK457" s="34" t="s">
        <v>695</v>
      </c>
      <c r="AL457" s="29" t="s">
        <v>710</v>
      </c>
      <c r="AM457" s="29">
        <v>493</v>
      </c>
      <c r="AN457" s="34" t="s">
        <v>695</v>
      </c>
      <c r="AO457" s="29" t="s">
        <v>710</v>
      </c>
      <c r="AP457" s="29">
        <v>5810289</v>
      </c>
    </row>
    <row r="458" spans="26:42" x14ac:dyDescent="0.25">
      <c r="Z458"/>
      <c r="AF458" s="29" t="s">
        <v>695</v>
      </c>
      <c r="AG458" s="29" t="s">
        <v>711</v>
      </c>
      <c r="AH458" s="32">
        <v>36.47</v>
      </c>
      <c r="AI458" s="33">
        <v>457</v>
      </c>
      <c r="AK458" s="34" t="s">
        <v>695</v>
      </c>
      <c r="AL458" s="29" t="s">
        <v>711</v>
      </c>
      <c r="AM458" s="29">
        <v>335</v>
      </c>
      <c r="AN458" s="34" t="s">
        <v>695</v>
      </c>
      <c r="AO458" s="29" t="s">
        <v>711</v>
      </c>
      <c r="AP458" s="29">
        <v>9116717</v>
      </c>
    </row>
    <row r="459" spans="26:42" x14ac:dyDescent="0.25">
      <c r="Z459"/>
      <c r="AF459" s="29" t="s">
        <v>695</v>
      </c>
      <c r="AG459" s="29" t="s">
        <v>712</v>
      </c>
      <c r="AH459" s="32">
        <v>64.67</v>
      </c>
      <c r="AI459" s="33">
        <v>458</v>
      </c>
      <c r="AK459" s="34" t="s">
        <v>695</v>
      </c>
      <c r="AL459" s="29" t="s">
        <v>712</v>
      </c>
      <c r="AM459" s="29">
        <v>576</v>
      </c>
      <c r="AN459" s="34" t="s">
        <v>695</v>
      </c>
      <c r="AO459" s="29" t="s">
        <v>712</v>
      </c>
      <c r="AP459" s="29">
        <v>8946037</v>
      </c>
    </row>
    <row r="460" spans="26:42" x14ac:dyDescent="0.25">
      <c r="Z460"/>
      <c r="AF460" s="29" t="s">
        <v>695</v>
      </c>
      <c r="AG460" s="29" t="s">
        <v>713</v>
      </c>
      <c r="AH460" s="32">
        <v>153.93</v>
      </c>
      <c r="AI460" s="33">
        <v>459</v>
      </c>
      <c r="AK460" s="34" t="s">
        <v>695</v>
      </c>
      <c r="AL460" s="29" t="s">
        <v>713</v>
      </c>
      <c r="AM460" s="29">
        <v>324</v>
      </c>
      <c r="AN460" s="34" t="s">
        <v>695</v>
      </c>
      <c r="AO460" s="29" t="s">
        <v>713</v>
      </c>
      <c r="AP460" s="29">
        <v>2098415</v>
      </c>
    </row>
    <row r="461" spans="26:42" x14ac:dyDescent="0.25">
      <c r="Z461"/>
      <c r="AF461" s="29" t="s">
        <v>695</v>
      </c>
      <c r="AG461" s="29" t="s">
        <v>714</v>
      </c>
      <c r="AH461" s="32">
        <v>71.12</v>
      </c>
      <c r="AI461" s="33">
        <v>460</v>
      </c>
      <c r="AK461" s="34" t="s">
        <v>695</v>
      </c>
      <c r="AL461" s="29" t="s">
        <v>714</v>
      </c>
      <c r="AM461" s="29">
        <v>246</v>
      </c>
      <c r="AN461" s="34" t="s">
        <v>695</v>
      </c>
      <c r="AO461" s="29" t="s">
        <v>714</v>
      </c>
      <c r="AP461" s="29">
        <v>3304208</v>
      </c>
    </row>
    <row r="462" spans="26:42" x14ac:dyDescent="0.25">
      <c r="Z462"/>
      <c r="AF462" s="29" t="s">
        <v>695</v>
      </c>
      <c r="AG462" s="29" t="s">
        <v>715</v>
      </c>
      <c r="AH462" s="32">
        <v>68.34</v>
      </c>
      <c r="AI462" s="33">
        <v>461</v>
      </c>
      <c r="AK462" s="34" t="s">
        <v>695</v>
      </c>
      <c r="AL462" s="29" t="s">
        <v>715</v>
      </c>
      <c r="AM462" s="29">
        <v>345</v>
      </c>
      <c r="AN462" s="34" t="s">
        <v>695</v>
      </c>
      <c r="AO462" s="29" t="s">
        <v>715</v>
      </c>
      <c r="AP462" s="29">
        <v>5077676</v>
      </c>
    </row>
    <row r="463" spans="26:42" x14ac:dyDescent="0.25">
      <c r="Z463"/>
      <c r="AF463" s="29" t="s">
        <v>695</v>
      </c>
      <c r="AG463" s="29" t="s">
        <v>716</v>
      </c>
      <c r="AH463" s="32">
        <v>34.18</v>
      </c>
      <c r="AI463" s="33">
        <v>462</v>
      </c>
      <c r="AK463" s="34" t="s">
        <v>695</v>
      </c>
      <c r="AL463" s="29" t="s">
        <v>716</v>
      </c>
      <c r="AM463" s="29">
        <v>366</v>
      </c>
      <c r="AN463" s="34" t="s">
        <v>695</v>
      </c>
      <c r="AO463" s="29" t="s">
        <v>716</v>
      </c>
      <c r="AP463" s="29">
        <v>10838412</v>
      </c>
    </row>
    <row r="464" spans="26:42" x14ac:dyDescent="0.25">
      <c r="Z464"/>
      <c r="AF464" s="29" t="s">
        <v>695</v>
      </c>
      <c r="AG464" s="29" t="s">
        <v>717</v>
      </c>
      <c r="AH464" s="32">
        <v>52.28</v>
      </c>
      <c r="AI464" s="33">
        <v>463</v>
      </c>
      <c r="AK464" s="34" t="s">
        <v>695</v>
      </c>
      <c r="AL464" s="29" t="s">
        <v>717</v>
      </c>
      <c r="AM464" s="29">
        <v>333</v>
      </c>
      <c r="AN464" s="34" t="s">
        <v>695</v>
      </c>
      <c r="AO464" s="29" t="s">
        <v>717</v>
      </c>
      <c r="AP464" s="29">
        <v>6379506</v>
      </c>
    </row>
    <row r="465" spans="26:42" x14ac:dyDescent="0.25">
      <c r="Z465"/>
      <c r="AF465" s="29" t="s">
        <v>695</v>
      </c>
      <c r="AG465" s="29" t="s">
        <v>718</v>
      </c>
      <c r="AH465" s="32">
        <v>88.59</v>
      </c>
      <c r="AI465" s="33">
        <v>464</v>
      </c>
      <c r="AK465" s="34" t="s">
        <v>695</v>
      </c>
      <c r="AL465" s="29" t="s">
        <v>718</v>
      </c>
      <c r="AM465" s="29">
        <v>506</v>
      </c>
      <c r="AN465" s="34" t="s">
        <v>695</v>
      </c>
      <c r="AO465" s="29" t="s">
        <v>718</v>
      </c>
      <c r="AP465" s="29">
        <v>5683760</v>
      </c>
    </row>
    <row r="466" spans="26:42" x14ac:dyDescent="0.25">
      <c r="Z466"/>
      <c r="AF466" s="29" t="s">
        <v>695</v>
      </c>
      <c r="AG466" s="29" t="s">
        <v>719</v>
      </c>
      <c r="AH466" s="32">
        <v>94.2</v>
      </c>
      <c r="AI466" s="33">
        <v>465</v>
      </c>
      <c r="AK466" s="34" t="s">
        <v>695</v>
      </c>
      <c r="AL466" s="29" t="s">
        <v>719</v>
      </c>
      <c r="AM466" s="29">
        <v>604</v>
      </c>
      <c r="AN466" s="34" t="s">
        <v>695</v>
      </c>
      <c r="AO466" s="29" t="s">
        <v>719</v>
      </c>
      <c r="AP466" s="29">
        <v>6417146</v>
      </c>
    </row>
    <row r="467" spans="26:42" x14ac:dyDescent="0.25">
      <c r="Z467"/>
      <c r="AF467" s="29" t="s">
        <v>695</v>
      </c>
      <c r="AG467" s="29" t="s">
        <v>720</v>
      </c>
      <c r="AH467" s="32">
        <v>178.18</v>
      </c>
      <c r="AI467" s="33">
        <v>466</v>
      </c>
      <c r="AK467" s="34" t="s">
        <v>695</v>
      </c>
      <c r="AL467" s="29" t="s">
        <v>720</v>
      </c>
      <c r="AM467" s="29">
        <v>648</v>
      </c>
      <c r="AN467" s="34" t="s">
        <v>695</v>
      </c>
      <c r="AO467" s="29" t="s">
        <v>720</v>
      </c>
      <c r="AP467" s="29">
        <v>3614346</v>
      </c>
    </row>
    <row r="468" spans="26:42" x14ac:dyDescent="0.25">
      <c r="Z468"/>
      <c r="AF468" s="29" t="s">
        <v>695</v>
      </c>
      <c r="AG468" s="29" t="s">
        <v>721</v>
      </c>
      <c r="AH468" s="32">
        <v>74.849999999999994</v>
      </c>
      <c r="AI468" s="33">
        <v>467</v>
      </c>
      <c r="AK468" s="34" t="s">
        <v>695</v>
      </c>
      <c r="AL468" s="29" t="s">
        <v>721</v>
      </c>
      <c r="AM468" s="29">
        <v>316</v>
      </c>
      <c r="AN468" s="34" t="s">
        <v>695</v>
      </c>
      <c r="AO468" s="29" t="s">
        <v>721</v>
      </c>
      <c r="AP468" s="29">
        <v>4208147</v>
      </c>
    </row>
    <row r="469" spans="26:42" x14ac:dyDescent="0.25">
      <c r="Z469"/>
      <c r="AF469" s="29" t="s">
        <v>695</v>
      </c>
      <c r="AG469" s="29" t="s">
        <v>722</v>
      </c>
      <c r="AH469" s="32">
        <v>94.72</v>
      </c>
      <c r="AI469" s="33">
        <v>468</v>
      </c>
      <c r="AK469" s="34" t="s">
        <v>695</v>
      </c>
      <c r="AL469" s="29" t="s">
        <v>722</v>
      </c>
      <c r="AM469" s="29">
        <v>748</v>
      </c>
      <c r="AN469" s="34" t="s">
        <v>695</v>
      </c>
      <c r="AO469" s="29" t="s">
        <v>722</v>
      </c>
      <c r="AP469" s="29">
        <v>7950112</v>
      </c>
    </row>
    <row r="470" spans="26:42" x14ac:dyDescent="0.25">
      <c r="Z470"/>
      <c r="AF470" s="29" t="s">
        <v>695</v>
      </c>
      <c r="AG470" s="29" t="s">
        <v>723</v>
      </c>
      <c r="AH470" s="32">
        <v>49.05</v>
      </c>
      <c r="AI470" s="33">
        <v>469</v>
      </c>
      <c r="AK470" s="34" t="s">
        <v>695</v>
      </c>
      <c r="AL470" s="29" t="s">
        <v>723</v>
      </c>
      <c r="AM470" s="29">
        <v>333</v>
      </c>
      <c r="AN470" s="34" t="s">
        <v>695</v>
      </c>
      <c r="AO470" s="29" t="s">
        <v>723</v>
      </c>
      <c r="AP470" s="29">
        <v>6717041</v>
      </c>
    </row>
    <row r="471" spans="26:42" x14ac:dyDescent="0.25">
      <c r="Z471"/>
      <c r="AF471" s="29" t="s">
        <v>695</v>
      </c>
      <c r="AG471" s="29" t="s">
        <v>724</v>
      </c>
      <c r="AH471" s="32">
        <v>31.22</v>
      </c>
      <c r="AI471" s="33">
        <v>470</v>
      </c>
      <c r="AK471" s="34" t="s">
        <v>695</v>
      </c>
      <c r="AL471" s="29" t="s">
        <v>724</v>
      </c>
      <c r="AM471" s="29">
        <v>209</v>
      </c>
      <c r="AN471" s="34" t="s">
        <v>695</v>
      </c>
      <c r="AO471" s="29" t="s">
        <v>724</v>
      </c>
      <c r="AP471" s="29">
        <v>6725756</v>
      </c>
    </row>
    <row r="472" spans="26:42" x14ac:dyDescent="0.25">
      <c r="Z472"/>
      <c r="AF472" s="29" t="s">
        <v>695</v>
      </c>
      <c r="AG472" s="29" t="s">
        <v>725</v>
      </c>
      <c r="AH472" s="32">
        <v>28.68</v>
      </c>
      <c r="AI472" s="33">
        <v>471</v>
      </c>
      <c r="AK472" s="34" t="s">
        <v>695</v>
      </c>
      <c r="AL472" s="29" t="s">
        <v>725</v>
      </c>
      <c r="AM472" s="29">
        <v>199</v>
      </c>
      <c r="AN472" s="34" t="s">
        <v>695</v>
      </c>
      <c r="AO472" s="29" t="s">
        <v>725</v>
      </c>
      <c r="AP472" s="29">
        <v>6938564</v>
      </c>
    </row>
    <row r="473" spans="26:42" x14ac:dyDescent="0.25">
      <c r="Z473"/>
      <c r="AF473" s="29" t="s">
        <v>695</v>
      </c>
      <c r="AG473" s="29" t="s">
        <v>726</v>
      </c>
      <c r="AH473" s="32">
        <v>167.25</v>
      </c>
      <c r="AI473" s="33">
        <v>472</v>
      </c>
      <c r="AK473" s="34" t="s">
        <v>695</v>
      </c>
      <c r="AL473" s="29" t="s">
        <v>726</v>
      </c>
      <c r="AM473" s="29">
        <v>761</v>
      </c>
      <c r="AN473" s="34" t="s">
        <v>695</v>
      </c>
      <c r="AO473" s="29" t="s">
        <v>726</v>
      </c>
      <c r="AP473" s="29">
        <v>4520095</v>
      </c>
    </row>
    <row r="474" spans="26:42" x14ac:dyDescent="0.25">
      <c r="Z474"/>
      <c r="AF474" s="29" t="s">
        <v>695</v>
      </c>
      <c r="AG474" s="29" t="s">
        <v>727</v>
      </c>
      <c r="AH474" s="32">
        <v>132.93</v>
      </c>
      <c r="AI474" s="33">
        <v>473</v>
      </c>
      <c r="AK474" s="34" t="s">
        <v>695</v>
      </c>
      <c r="AL474" s="29" t="s">
        <v>727</v>
      </c>
      <c r="AM474" s="29">
        <v>435</v>
      </c>
      <c r="AN474" s="34" t="s">
        <v>695</v>
      </c>
      <c r="AO474" s="29" t="s">
        <v>727</v>
      </c>
      <c r="AP474" s="29">
        <v>3253581</v>
      </c>
    </row>
    <row r="475" spans="26:42" x14ac:dyDescent="0.25">
      <c r="Z475"/>
      <c r="AF475" s="29" t="s">
        <v>695</v>
      </c>
      <c r="AG475" s="29" t="s">
        <v>728</v>
      </c>
      <c r="AH475" s="32">
        <v>101.9</v>
      </c>
      <c r="AI475" s="33">
        <v>474</v>
      </c>
      <c r="AK475" s="34" t="s">
        <v>695</v>
      </c>
      <c r="AL475" s="29" t="s">
        <v>728</v>
      </c>
      <c r="AM475" s="29">
        <v>269</v>
      </c>
      <c r="AN475" s="34" t="s">
        <v>695</v>
      </c>
      <c r="AO475" s="29" t="s">
        <v>728</v>
      </c>
      <c r="AP475" s="29">
        <v>2664324</v>
      </c>
    </row>
    <row r="476" spans="26:42" x14ac:dyDescent="0.25">
      <c r="Z476"/>
      <c r="AF476" s="29" t="s">
        <v>695</v>
      </c>
      <c r="AG476" s="29" t="s">
        <v>729</v>
      </c>
      <c r="AH476" s="32">
        <v>94.58</v>
      </c>
      <c r="AI476" s="33">
        <v>475</v>
      </c>
      <c r="AK476" s="34" t="s">
        <v>695</v>
      </c>
      <c r="AL476" s="29" t="s">
        <v>729</v>
      </c>
      <c r="AM476" s="29">
        <v>360</v>
      </c>
      <c r="AN476" s="34" t="s">
        <v>695</v>
      </c>
      <c r="AO476" s="29" t="s">
        <v>729</v>
      </c>
      <c r="AP476" s="29">
        <v>3795718</v>
      </c>
    </row>
    <row r="477" spans="26:42" x14ac:dyDescent="0.25">
      <c r="Z477"/>
      <c r="AF477" s="29" t="s">
        <v>695</v>
      </c>
      <c r="AG477" s="29" t="s">
        <v>730</v>
      </c>
      <c r="AH477" s="32">
        <v>122.64</v>
      </c>
      <c r="AI477" s="33">
        <v>476</v>
      </c>
      <c r="AK477" s="34" t="s">
        <v>695</v>
      </c>
      <c r="AL477" s="29" t="s">
        <v>730</v>
      </c>
      <c r="AM477" s="29">
        <v>980</v>
      </c>
      <c r="AN477" s="34" t="s">
        <v>695</v>
      </c>
      <c r="AO477" s="29" t="s">
        <v>730</v>
      </c>
      <c r="AP477" s="29">
        <v>7958545</v>
      </c>
    </row>
    <row r="478" spans="26:42" x14ac:dyDescent="0.25">
      <c r="Z478"/>
      <c r="AF478" s="29" t="s">
        <v>695</v>
      </c>
      <c r="AG478" s="29" t="s">
        <v>731</v>
      </c>
      <c r="AH478" s="32">
        <v>84.57</v>
      </c>
      <c r="AI478" s="33">
        <v>477</v>
      </c>
      <c r="AK478" s="34" t="s">
        <v>695</v>
      </c>
      <c r="AL478" s="29" t="s">
        <v>731</v>
      </c>
      <c r="AM478" s="29">
        <v>969</v>
      </c>
      <c r="AN478" s="34" t="s">
        <v>695</v>
      </c>
      <c r="AO478" s="29" t="s">
        <v>731</v>
      </c>
      <c r="AP478" s="29">
        <v>11434936</v>
      </c>
    </row>
    <row r="479" spans="26:42" x14ac:dyDescent="0.25">
      <c r="Z479"/>
      <c r="AF479" s="29" t="s">
        <v>695</v>
      </c>
      <c r="AG479" s="29" t="s">
        <v>732</v>
      </c>
      <c r="AH479" s="32">
        <v>82.62</v>
      </c>
      <c r="AI479" s="33">
        <v>478</v>
      </c>
      <c r="AK479" s="34" t="s">
        <v>695</v>
      </c>
      <c r="AL479" s="29" t="s">
        <v>732</v>
      </c>
      <c r="AM479" s="29">
        <v>674</v>
      </c>
      <c r="AN479" s="34" t="s">
        <v>695</v>
      </c>
      <c r="AO479" s="29" t="s">
        <v>732</v>
      </c>
      <c r="AP479" s="29">
        <v>8199976</v>
      </c>
    </row>
    <row r="480" spans="26:42" x14ac:dyDescent="0.25">
      <c r="Z480"/>
      <c r="AF480" s="29" t="s">
        <v>733</v>
      </c>
      <c r="AG480" s="29" t="s">
        <v>734</v>
      </c>
      <c r="AH480" s="32">
        <v>28.82</v>
      </c>
      <c r="AI480" s="33">
        <v>479</v>
      </c>
      <c r="AK480" s="34" t="s">
        <v>733</v>
      </c>
      <c r="AL480" s="29" t="s">
        <v>734</v>
      </c>
      <c r="AM480" s="29">
        <v>515</v>
      </c>
      <c r="AN480" s="34" t="s">
        <v>733</v>
      </c>
      <c r="AO480" s="29" t="s">
        <v>734</v>
      </c>
      <c r="AP480" s="29">
        <v>17849663</v>
      </c>
    </row>
    <row r="481" spans="26:42" x14ac:dyDescent="0.25">
      <c r="Z481"/>
      <c r="AF481" s="29" t="s">
        <v>733</v>
      </c>
      <c r="AG481" s="29" t="s">
        <v>735</v>
      </c>
      <c r="AH481" s="32">
        <v>46.52</v>
      </c>
      <c r="AI481" s="33">
        <v>480</v>
      </c>
      <c r="AK481" s="34" t="s">
        <v>733</v>
      </c>
      <c r="AL481" s="29" t="s">
        <v>735</v>
      </c>
      <c r="AM481" s="29">
        <v>757</v>
      </c>
      <c r="AN481" s="34" t="s">
        <v>733</v>
      </c>
      <c r="AO481" s="29" t="s">
        <v>735</v>
      </c>
      <c r="AP481" s="29">
        <v>16239774</v>
      </c>
    </row>
    <row r="482" spans="26:42" x14ac:dyDescent="0.25">
      <c r="Z482"/>
      <c r="AF482" s="29" t="s">
        <v>733</v>
      </c>
      <c r="AG482" s="29" t="s">
        <v>736</v>
      </c>
      <c r="AH482" s="32">
        <v>113.45</v>
      </c>
      <c r="AI482" s="33">
        <v>481</v>
      </c>
      <c r="AK482" s="34" t="s">
        <v>733</v>
      </c>
      <c r="AL482" s="29" t="s">
        <v>736</v>
      </c>
      <c r="AM482" s="29">
        <v>501</v>
      </c>
      <c r="AN482" s="34" t="s">
        <v>733</v>
      </c>
      <c r="AO482" s="29" t="s">
        <v>736</v>
      </c>
      <c r="AP482" s="29">
        <v>4389734</v>
      </c>
    </row>
    <row r="483" spans="26:42" x14ac:dyDescent="0.25">
      <c r="Z483"/>
      <c r="AF483" s="29" t="s">
        <v>733</v>
      </c>
      <c r="AG483" s="29" t="s">
        <v>737</v>
      </c>
      <c r="AH483" s="32">
        <v>33.619999999999997</v>
      </c>
      <c r="AI483" s="33">
        <v>482</v>
      </c>
      <c r="AK483" s="34" t="s">
        <v>733</v>
      </c>
      <c r="AL483" s="29" t="s">
        <v>737</v>
      </c>
      <c r="AM483" s="29">
        <v>922</v>
      </c>
      <c r="AN483" s="34" t="s">
        <v>733</v>
      </c>
      <c r="AO483" s="29" t="s">
        <v>737</v>
      </c>
      <c r="AP483" s="29">
        <v>27293911</v>
      </c>
    </row>
    <row r="484" spans="26:42" x14ac:dyDescent="0.25">
      <c r="Z484"/>
      <c r="AF484" s="29" t="s">
        <v>733</v>
      </c>
      <c r="AG484" s="29" t="s">
        <v>738</v>
      </c>
      <c r="AH484" s="32">
        <v>16.07</v>
      </c>
      <c r="AI484" s="33">
        <v>483</v>
      </c>
      <c r="AK484" s="34" t="s">
        <v>733</v>
      </c>
      <c r="AL484" s="29" t="s">
        <v>738</v>
      </c>
      <c r="AM484" s="29">
        <v>349</v>
      </c>
      <c r="AN484" s="34" t="s">
        <v>733</v>
      </c>
      <c r="AO484" s="29" t="s">
        <v>738</v>
      </c>
      <c r="AP484" s="29">
        <v>22121679</v>
      </c>
    </row>
    <row r="485" spans="26:42" x14ac:dyDescent="0.25">
      <c r="Z485"/>
      <c r="AF485" s="29" t="s">
        <v>733</v>
      </c>
      <c r="AG485" s="29" t="s">
        <v>739</v>
      </c>
      <c r="AH485" s="32">
        <v>63.96</v>
      </c>
      <c r="AI485" s="33">
        <v>484</v>
      </c>
      <c r="AK485" s="34" t="s">
        <v>733</v>
      </c>
      <c r="AL485" s="29" t="s">
        <v>739</v>
      </c>
      <c r="AM485" s="29">
        <v>741</v>
      </c>
      <c r="AN485" s="34" t="s">
        <v>733</v>
      </c>
      <c r="AO485" s="29" t="s">
        <v>739</v>
      </c>
      <c r="AP485" s="29">
        <v>11648273</v>
      </c>
    </row>
    <row r="486" spans="26:42" x14ac:dyDescent="0.25">
      <c r="Z486"/>
      <c r="AF486" s="29" t="s">
        <v>733</v>
      </c>
      <c r="AG486" s="29" t="s">
        <v>740</v>
      </c>
      <c r="AH486" s="32">
        <v>65.37</v>
      </c>
      <c r="AI486" s="33">
        <v>485</v>
      </c>
      <c r="AK486" s="34" t="s">
        <v>733</v>
      </c>
      <c r="AL486" s="29" t="s">
        <v>740</v>
      </c>
      <c r="AM486" s="29">
        <v>661</v>
      </c>
      <c r="AN486" s="34" t="s">
        <v>733</v>
      </c>
      <c r="AO486" s="29" t="s">
        <v>740</v>
      </c>
      <c r="AP486" s="29">
        <v>10187530</v>
      </c>
    </row>
    <row r="487" spans="26:42" x14ac:dyDescent="0.25">
      <c r="Z487"/>
      <c r="AF487" s="29" t="s">
        <v>733</v>
      </c>
      <c r="AG487" s="29" t="s">
        <v>741</v>
      </c>
      <c r="AH487" s="32">
        <v>125.99</v>
      </c>
      <c r="AI487" s="33">
        <v>486</v>
      </c>
      <c r="AK487" s="34" t="s">
        <v>733</v>
      </c>
      <c r="AL487" s="29" t="s">
        <v>741</v>
      </c>
      <c r="AM487" s="29">
        <v>535</v>
      </c>
      <c r="AN487" s="34" t="s">
        <v>733</v>
      </c>
      <c r="AO487" s="29" t="s">
        <v>741</v>
      </c>
      <c r="AP487" s="29">
        <v>4238380</v>
      </c>
    </row>
    <row r="488" spans="26:42" x14ac:dyDescent="0.25">
      <c r="Z488"/>
      <c r="AF488" s="29" t="s">
        <v>733</v>
      </c>
      <c r="AG488" s="29" t="s">
        <v>742</v>
      </c>
      <c r="AH488" s="32">
        <v>120.84</v>
      </c>
      <c r="AI488" s="33">
        <v>487</v>
      </c>
      <c r="AK488" s="34" t="s">
        <v>733</v>
      </c>
      <c r="AL488" s="29" t="s">
        <v>742</v>
      </c>
      <c r="AM488" s="29">
        <v>527</v>
      </c>
      <c r="AN488" s="34" t="s">
        <v>733</v>
      </c>
      <c r="AO488" s="29" t="s">
        <v>742</v>
      </c>
      <c r="AP488" s="29">
        <v>4332248</v>
      </c>
    </row>
    <row r="489" spans="26:42" x14ac:dyDescent="0.25">
      <c r="Z489"/>
      <c r="AF489" s="29" t="s">
        <v>733</v>
      </c>
      <c r="AG489" s="29" t="s">
        <v>743</v>
      </c>
      <c r="AH489" s="32">
        <v>44</v>
      </c>
      <c r="AI489" s="33">
        <v>488</v>
      </c>
      <c r="AK489" s="34" t="s">
        <v>733</v>
      </c>
      <c r="AL489" s="29" t="s">
        <v>743</v>
      </c>
      <c r="AM489" s="29">
        <v>692</v>
      </c>
      <c r="AN489" s="34" t="s">
        <v>733</v>
      </c>
      <c r="AO489" s="29" t="s">
        <v>743</v>
      </c>
      <c r="AP489" s="29">
        <v>15682832</v>
      </c>
    </row>
    <row r="490" spans="26:42" x14ac:dyDescent="0.25">
      <c r="Z490"/>
      <c r="AF490" s="29" t="s">
        <v>733</v>
      </c>
      <c r="AG490" s="29" t="s">
        <v>744</v>
      </c>
      <c r="AH490" s="32">
        <v>114.1</v>
      </c>
      <c r="AI490" s="33">
        <v>489</v>
      </c>
      <c r="AK490" s="34" t="s">
        <v>733</v>
      </c>
      <c r="AL490" s="29" t="s">
        <v>744</v>
      </c>
      <c r="AM490" s="29">
        <v>680</v>
      </c>
      <c r="AN490" s="34" t="s">
        <v>733</v>
      </c>
      <c r="AO490" s="29" t="s">
        <v>744</v>
      </c>
      <c r="AP490" s="29">
        <v>5959570</v>
      </c>
    </row>
    <row r="491" spans="26:42" x14ac:dyDescent="0.25">
      <c r="Z491"/>
      <c r="AF491" s="29" t="s">
        <v>733</v>
      </c>
      <c r="AG491" s="29" t="s">
        <v>745</v>
      </c>
      <c r="AH491" s="32">
        <v>57.81</v>
      </c>
      <c r="AI491" s="33">
        <v>490</v>
      </c>
      <c r="AK491" s="34" t="s">
        <v>733</v>
      </c>
      <c r="AL491" s="29" t="s">
        <v>745</v>
      </c>
      <c r="AM491" s="29">
        <v>593</v>
      </c>
      <c r="AN491" s="34" t="s">
        <v>733</v>
      </c>
      <c r="AO491" s="29" t="s">
        <v>745</v>
      </c>
      <c r="AP491" s="29">
        <v>10258357</v>
      </c>
    </row>
    <row r="492" spans="26:42" x14ac:dyDescent="0.25">
      <c r="Z492"/>
      <c r="AF492" s="29" t="s">
        <v>733</v>
      </c>
      <c r="AG492" s="29" t="s">
        <v>746</v>
      </c>
      <c r="AH492" s="32">
        <v>39.31</v>
      </c>
      <c r="AI492" s="33">
        <v>491</v>
      </c>
      <c r="AK492" s="34" t="s">
        <v>733</v>
      </c>
      <c r="AL492" s="29" t="s">
        <v>746</v>
      </c>
      <c r="AM492" s="29">
        <v>981</v>
      </c>
      <c r="AN492" s="34" t="s">
        <v>733</v>
      </c>
      <c r="AO492" s="29" t="s">
        <v>746</v>
      </c>
      <c r="AP492" s="29">
        <v>25234294</v>
      </c>
    </row>
    <row r="493" spans="26:42" x14ac:dyDescent="0.25">
      <c r="Z493"/>
      <c r="AF493" s="29" t="s">
        <v>733</v>
      </c>
      <c r="AG493" s="29" t="s">
        <v>747</v>
      </c>
      <c r="AH493" s="32">
        <v>88.32</v>
      </c>
      <c r="AI493" s="33">
        <v>492</v>
      </c>
      <c r="AK493" s="34" t="s">
        <v>733</v>
      </c>
      <c r="AL493" s="29" t="s">
        <v>747</v>
      </c>
      <c r="AM493" s="29">
        <v>822</v>
      </c>
      <c r="AN493" s="34" t="s">
        <v>733</v>
      </c>
      <c r="AO493" s="29" t="s">
        <v>747</v>
      </c>
      <c r="AP493" s="29">
        <v>9351887</v>
      </c>
    </row>
    <row r="494" spans="26:42" x14ac:dyDescent="0.25">
      <c r="Z494"/>
      <c r="AF494" s="29" t="s">
        <v>733</v>
      </c>
      <c r="AG494" s="29" t="s">
        <v>748</v>
      </c>
      <c r="AH494" s="32">
        <v>23.74</v>
      </c>
      <c r="AI494" s="33">
        <v>493</v>
      </c>
      <c r="AK494" s="34" t="s">
        <v>733</v>
      </c>
      <c r="AL494" s="29" t="s">
        <v>748</v>
      </c>
      <c r="AM494" s="29">
        <v>829</v>
      </c>
      <c r="AN494" s="34" t="s">
        <v>733</v>
      </c>
      <c r="AO494" s="29" t="s">
        <v>748</v>
      </c>
      <c r="AP494" s="29">
        <v>34704747</v>
      </c>
    </row>
    <row r="495" spans="26:42" x14ac:dyDescent="0.25">
      <c r="Z495"/>
      <c r="AF495" s="29" t="s">
        <v>733</v>
      </c>
      <c r="AG495" s="29" t="s">
        <v>749</v>
      </c>
      <c r="AH495" s="32">
        <v>84.9</v>
      </c>
      <c r="AI495" s="33">
        <v>494</v>
      </c>
      <c r="AK495" s="34" t="s">
        <v>733</v>
      </c>
      <c r="AL495" s="29" t="s">
        <v>749</v>
      </c>
      <c r="AM495" s="29">
        <v>466</v>
      </c>
      <c r="AN495" s="34" t="s">
        <v>733</v>
      </c>
      <c r="AO495" s="29" t="s">
        <v>749</v>
      </c>
      <c r="AP495" s="29">
        <v>5464988</v>
      </c>
    </row>
    <row r="496" spans="26:42" x14ac:dyDescent="0.25">
      <c r="Z496"/>
      <c r="AF496" s="29" t="s">
        <v>733</v>
      </c>
      <c r="AG496" s="29" t="s">
        <v>750</v>
      </c>
      <c r="AH496" s="32">
        <v>14.48</v>
      </c>
      <c r="AI496" s="33">
        <v>495</v>
      </c>
      <c r="AK496" s="34" t="s">
        <v>733</v>
      </c>
      <c r="AL496" s="29" t="s">
        <v>750</v>
      </c>
      <c r="AM496" s="29">
        <v>225</v>
      </c>
      <c r="AN496" s="34" t="s">
        <v>733</v>
      </c>
      <c r="AO496" s="29" t="s">
        <v>750</v>
      </c>
      <c r="AP496" s="29">
        <v>15369481</v>
      </c>
    </row>
    <row r="497" spans="26:42" x14ac:dyDescent="0.25">
      <c r="Z497"/>
      <c r="AF497" s="29" t="s">
        <v>733</v>
      </c>
      <c r="AG497" s="29" t="s">
        <v>751</v>
      </c>
      <c r="AH497" s="32">
        <v>45.57</v>
      </c>
      <c r="AI497" s="33">
        <v>496</v>
      </c>
      <c r="AK497" s="34" t="s">
        <v>733</v>
      </c>
      <c r="AL497" s="29" t="s">
        <v>751</v>
      </c>
      <c r="AM497" s="29">
        <v>518</v>
      </c>
      <c r="AN497" s="34" t="s">
        <v>733</v>
      </c>
      <c r="AO497" s="29" t="s">
        <v>751</v>
      </c>
      <c r="AP497" s="29">
        <v>11290698</v>
      </c>
    </row>
    <row r="498" spans="26:42" x14ac:dyDescent="0.25">
      <c r="Z498"/>
      <c r="AF498" s="29" t="s">
        <v>733</v>
      </c>
      <c r="AG498" s="29" t="s">
        <v>752</v>
      </c>
      <c r="AH498" s="32">
        <v>73.819999999999993</v>
      </c>
      <c r="AI498" s="33">
        <v>497</v>
      </c>
      <c r="AK498" s="34" t="s">
        <v>733</v>
      </c>
      <c r="AL498" s="29" t="s">
        <v>752</v>
      </c>
      <c r="AM498" s="29">
        <v>407</v>
      </c>
      <c r="AN498" s="34" t="s">
        <v>733</v>
      </c>
      <c r="AO498" s="29" t="s">
        <v>752</v>
      </c>
      <c r="AP498" s="29">
        <v>5499877</v>
      </c>
    </row>
    <row r="499" spans="26:42" x14ac:dyDescent="0.25">
      <c r="Z499"/>
      <c r="AF499" s="29" t="s">
        <v>733</v>
      </c>
      <c r="AG499" s="29" t="s">
        <v>753</v>
      </c>
      <c r="AH499" s="32">
        <v>47.16</v>
      </c>
      <c r="AI499" s="33">
        <v>498</v>
      </c>
      <c r="AK499" s="34" t="s">
        <v>733</v>
      </c>
      <c r="AL499" s="29" t="s">
        <v>753</v>
      </c>
      <c r="AM499" s="29">
        <v>272</v>
      </c>
      <c r="AN499" s="34" t="s">
        <v>733</v>
      </c>
      <c r="AO499" s="29" t="s">
        <v>753</v>
      </c>
      <c r="AP499" s="29">
        <v>5862691</v>
      </c>
    </row>
    <row r="500" spans="26:42" x14ac:dyDescent="0.25">
      <c r="Z500"/>
      <c r="AF500" s="29" t="s">
        <v>733</v>
      </c>
      <c r="AG500" s="29" t="s">
        <v>754</v>
      </c>
      <c r="AH500" s="32">
        <v>48.84</v>
      </c>
      <c r="AI500" s="33">
        <v>499</v>
      </c>
      <c r="AK500" s="34" t="s">
        <v>733</v>
      </c>
      <c r="AL500" s="29" t="s">
        <v>754</v>
      </c>
      <c r="AM500" s="29">
        <v>479</v>
      </c>
      <c r="AN500" s="34" t="s">
        <v>733</v>
      </c>
      <c r="AO500" s="29" t="s">
        <v>754</v>
      </c>
      <c r="AP500" s="29">
        <v>9878906</v>
      </c>
    </row>
    <row r="501" spans="26:42" x14ac:dyDescent="0.25">
      <c r="Z501"/>
      <c r="AF501" s="29" t="s">
        <v>755</v>
      </c>
      <c r="AG501" s="29" t="s">
        <v>756</v>
      </c>
      <c r="AH501" s="32">
        <v>38.65</v>
      </c>
      <c r="AI501" s="33">
        <v>500</v>
      </c>
      <c r="AK501" s="34" t="s">
        <v>755</v>
      </c>
      <c r="AL501" s="29" t="s">
        <v>756</v>
      </c>
      <c r="AM501" s="29">
        <v>715</v>
      </c>
      <c r="AN501" s="34" t="s">
        <v>755</v>
      </c>
      <c r="AO501" s="29" t="s">
        <v>756</v>
      </c>
      <c r="AP501" s="29">
        <v>18447435</v>
      </c>
    </row>
    <row r="502" spans="26:42" x14ac:dyDescent="0.25">
      <c r="Z502"/>
      <c r="AF502" s="29" t="s">
        <v>755</v>
      </c>
      <c r="AG502" s="29" t="s">
        <v>757</v>
      </c>
      <c r="AH502" s="32">
        <v>53.57</v>
      </c>
      <c r="AI502" s="33">
        <v>501</v>
      </c>
      <c r="AK502" s="34" t="s">
        <v>755</v>
      </c>
      <c r="AL502" s="29" t="s">
        <v>757</v>
      </c>
      <c r="AM502" s="29">
        <v>670</v>
      </c>
      <c r="AN502" s="34" t="s">
        <v>755</v>
      </c>
      <c r="AO502" s="29" t="s">
        <v>757</v>
      </c>
      <c r="AP502" s="29">
        <v>12348470</v>
      </c>
    </row>
    <row r="503" spans="26:42" x14ac:dyDescent="0.25">
      <c r="Z503"/>
      <c r="AF503" s="29" t="s">
        <v>755</v>
      </c>
      <c r="AG503" s="29" t="s">
        <v>758</v>
      </c>
      <c r="AH503" s="32">
        <v>45.54</v>
      </c>
      <c r="AI503" s="33">
        <v>502</v>
      </c>
      <c r="AK503" s="34" t="s">
        <v>755</v>
      </c>
      <c r="AL503" s="29" t="s">
        <v>758</v>
      </c>
      <c r="AM503" s="29">
        <v>825</v>
      </c>
      <c r="AN503" s="34" t="s">
        <v>755</v>
      </c>
      <c r="AO503" s="29" t="s">
        <v>758</v>
      </c>
      <c r="AP503" s="29">
        <v>17973994</v>
      </c>
    </row>
    <row r="504" spans="26:42" x14ac:dyDescent="0.25">
      <c r="Z504"/>
      <c r="AF504" s="29" t="s">
        <v>755</v>
      </c>
      <c r="AG504" s="29" t="s">
        <v>759</v>
      </c>
      <c r="AH504" s="32">
        <v>105.98</v>
      </c>
      <c r="AI504" s="33">
        <v>503</v>
      </c>
      <c r="AK504" s="34" t="s">
        <v>755</v>
      </c>
      <c r="AL504" s="29" t="s">
        <v>759</v>
      </c>
      <c r="AM504" s="29">
        <v>678</v>
      </c>
      <c r="AN504" s="34" t="s">
        <v>755</v>
      </c>
      <c r="AO504" s="29" t="s">
        <v>759</v>
      </c>
      <c r="AP504" s="29">
        <v>6388279</v>
      </c>
    </row>
    <row r="505" spans="26:42" x14ac:dyDescent="0.25">
      <c r="Z505"/>
      <c r="AF505" s="29" t="s">
        <v>760</v>
      </c>
      <c r="AG505" s="29" t="s">
        <v>761</v>
      </c>
      <c r="AH505" s="32">
        <v>6.09</v>
      </c>
      <c r="AI505" s="33">
        <v>504</v>
      </c>
      <c r="AK505" s="34" t="s">
        <v>760</v>
      </c>
      <c r="AL505" s="29" t="s">
        <v>761</v>
      </c>
      <c r="AM505" s="29">
        <v>152</v>
      </c>
      <c r="AN505" s="34" t="s">
        <v>760</v>
      </c>
      <c r="AO505" s="29" t="s">
        <v>761</v>
      </c>
      <c r="AP505" s="29">
        <v>25610585</v>
      </c>
    </row>
    <row r="506" spans="26:42" x14ac:dyDescent="0.25">
      <c r="Z506"/>
      <c r="AF506" s="29" t="s">
        <v>760</v>
      </c>
      <c r="AG506" s="29" t="s">
        <v>762</v>
      </c>
      <c r="AH506" s="32">
        <v>17.649999999999999</v>
      </c>
      <c r="AI506" s="33">
        <v>505</v>
      </c>
      <c r="AK506" s="34" t="s">
        <v>760</v>
      </c>
      <c r="AL506" s="29" t="s">
        <v>762</v>
      </c>
      <c r="AM506" s="29">
        <v>657</v>
      </c>
      <c r="AN506" s="34" t="s">
        <v>760</v>
      </c>
      <c r="AO506" s="29" t="s">
        <v>762</v>
      </c>
      <c r="AP506" s="29">
        <v>37516555</v>
      </c>
    </row>
    <row r="507" spans="26:42" x14ac:dyDescent="0.25">
      <c r="Z507"/>
      <c r="AF507" s="29" t="s">
        <v>760</v>
      </c>
      <c r="AG507" s="29" t="s">
        <v>763</v>
      </c>
      <c r="AH507" s="32">
        <v>306.99</v>
      </c>
      <c r="AI507" s="33">
        <v>506</v>
      </c>
      <c r="AK507" s="34" t="s">
        <v>760</v>
      </c>
      <c r="AL507" s="29" t="s">
        <v>763</v>
      </c>
      <c r="AM507" s="29">
        <v>722</v>
      </c>
      <c r="AN507" s="34" t="s">
        <v>760</v>
      </c>
      <c r="AO507" s="29" t="s">
        <v>763</v>
      </c>
      <c r="AP507" s="29">
        <v>2317695</v>
      </c>
    </row>
    <row r="508" spans="26:42" x14ac:dyDescent="0.25">
      <c r="Z508"/>
      <c r="AF508" s="29" t="s">
        <v>760</v>
      </c>
      <c r="AG508" s="29" t="s">
        <v>764</v>
      </c>
      <c r="AH508" s="32">
        <v>136.99</v>
      </c>
      <c r="AI508" s="33">
        <v>507</v>
      </c>
      <c r="AK508" s="34" t="s">
        <v>760</v>
      </c>
      <c r="AL508" s="29" t="s">
        <v>764</v>
      </c>
      <c r="AM508" s="29">
        <v>803</v>
      </c>
      <c r="AN508" s="34" t="s">
        <v>760</v>
      </c>
      <c r="AO508" s="29" t="s">
        <v>764</v>
      </c>
      <c r="AP508" s="29">
        <v>5781646</v>
      </c>
    </row>
    <row r="509" spans="26:42" x14ac:dyDescent="0.25">
      <c r="Z509"/>
      <c r="AF509" s="29" t="s">
        <v>760</v>
      </c>
      <c r="AG509" s="29" t="s">
        <v>765</v>
      </c>
      <c r="AH509" s="32">
        <v>95.02</v>
      </c>
      <c r="AI509" s="33">
        <v>508</v>
      </c>
      <c r="AK509" s="34" t="s">
        <v>760</v>
      </c>
      <c r="AL509" s="29" t="s">
        <v>765</v>
      </c>
      <c r="AM509" s="29">
        <v>599</v>
      </c>
      <c r="AN509" s="34" t="s">
        <v>760</v>
      </c>
      <c r="AO509" s="29" t="s">
        <v>765</v>
      </c>
      <c r="AP509" s="29">
        <v>6272681</v>
      </c>
    </row>
    <row r="510" spans="26:42" x14ac:dyDescent="0.25">
      <c r="Z510"/>
      <c r="AF510" s="29" t="s">
        <v>760</v>
      </c>
      <c r="AG510" s="29" t="s">
        <v>766</v>
      </c>
      <c r="AH510" s="32">
        <v>106.52</v>
      </c>
      <c r="AI510" s="33">
        <v>509</v>
      </c>
      <c r="AK510" s="34" t="s">
        <v>760</v>
      </c>
      <c r="AL510" s="29" t="s">
        <v>766</v>
      </c>
      <c r="AM510" s="29">
        <v>444</v>
      </c>
      <c r="AN510" s="34" t="s">
        <v>760</v>
      </c>
      <c r="AO510" s="29" t="s">
        <v>766</v>
      </c>
      <c r="AP510" s="29">
        <v>4149302</v>
      </c>
    </row>
    <row r="511" spans="26:42" x14ac:dyDescent="0.25">
      <c r="Z511"/>
      <c r="AF511" s="29" t="s">
        <v>760</v>
      </c>
      <c r="AG511" s="29" t="s">
        <v>767</v>
      </c>
      <c r="AH511" s="32">
        <v>37.25</v>
      </c>
      <c r="AI511" s="33">
        <v>510</v>
      </c>
      <c r="AK511" s="34" t="s">
        <v>760</v>
      </c>
      <c r="AL511" s="29" t="s">
        <v>767</v>
      </c>
      <c r="AM511" s="29">
        <v>740</v>
      </c>
      <c r="AN511" s="34" t="s">
        <v>760</v>
      </c>
      <c r="AO511" s="29" t="s">
        <v>767</v>
      </c>
      <c r="AP511" s="29">
        <v>20081801</v>
      </c>
    </row>
    <row r="512" spans="26:42" x14ac:dyDescent="0.25">
      <c r="Z512"/>
      <c r="AF512" s="29" t="s">
        <v>760</v>
      </c>
      <c r="AG512" s="29" t="s">
        <v>768</v>
      </c>
      <c r="AH512" s="32">
        <v>53.42</v>
      </c>
      <c r="AI512" s="33">
        <v>511</v>
      </c>
      <c r="AK512" s="34" t="s">
        <v>760</v>
      </c>
      <c r="AL512" s="29" t="s">
        <v>768</v>
      </c>
      <c r="AM512" s="29">
        <v>835</v>
      </c>
      <c r="AN512" s="34" t="s">
        <v>760</v>
      </c>
      <c r="AO512" s="29" t="s">
        <v>768</v>
      </c>
      <c r="AP512" s="29">
        <v>15526780</v>
      </c>
    </row>
    <row r="513" spans="26:42" x14ac:dyDescent="0.25">
      <c r="Z513"/>
      <c r="AF513" s="29" t="s">
        <v>760</v>
      </c>
      <c r="AG513" s="29" t="s">
        <v>769</v>
      </c>
      <c r="AH513" s="32">
        <v>84.47</v>
      </c>
      <c r="AI513" s="33">
        <v>512</v>
      </c>
      <c r="AK513" s="34" t="s">
        <v>760</v>
      </c>
      <c r="AL513" s="29" t="s">
        <v>769</v>
      </c>
      <c r="AM513" s="29">
        <v>366</v>
      </c>
      <c r="AN513" s="34" t="s">
        <v>760</v>
      </c>
      <c r="AO513" s="29" t="s">
        <v>769</v>
      </c>
      <c r="AP513" s="29">
        <v>4262057</v>
      </c>
    </row>
    <row r="514" spans="26:42" x14ac:dyDescent="0.25">
      <c r="Z514"/>
      <c r="AF514" s="29" t="s">
        <v>760</v>
      </c>
      <c r="AG514" s="29" t="s">
        <v>770</v>
      </c>
      <c r="AH514" s="32">
        <v>347.53</v>
      </c>
      <c r="AI514" s="33">
        <v>513</v>
      </c>
      <c r="AK514" s="34" t="s">
        <v>760</v>
      </c>
      <c r="AL514" s="29" t="s">
        <v>770</v>
      </c>
      <c r="AM514" s="29">
        <v>924</v>
      </c>
      <c r="AN514" s="34" t="s">
        <v>760</v>
      </c>
      <c r="AO514" s="29" t="s">
        <v>770</v>
      </c>
      <c r="AP514" s="29">
        <v>2592615</v>
      </c>
    </row>
    <row r="515" spans="26:42" x14ac:dyDescent="0.25">
      <c r="Z515"/>
      <c r="AF515" s="29" t="s">
        <v>760</v>
      </c>
      <c r="AG515" s="29" t="s">
        <v>771</v>
      </c>
      <c r="AH515" s="32">
        <v>134.11000000000001</v>
      </c>
      <c r="AI515" s="33">
        <v>514</v>
      </c>
      <c r="AK515" s="34" t="s">
        <v>760</v>
      </c>
      <c r="AL515" s="29" t="s">
        <v>771</v>
      </c>
      <c r="AM515" s="29">
        <v>860</v>
      </c>
      <c r="AN515" s="34" t="s">
        <v>760</v>
      </c>
      <c r="AO515" s="29" t="s">
        <v>771</v>
      </c>
      <c r="AP515" s="29">
        <v>6416346</v>
      </c>
    </row>
    <row r="516" spans="26:42" x14ac:dyDescent="0.25">
      <c r="Z516"/>
      <c r="AF516" s="29" t="s">
        <v>760</v>
      </c>
      <c r="AG516" s="29" t="s">
        <v>772</v>
      </c>
      <c r="AH516" s="32">
        <v>41.94</v>
      </c>
      <c r="AI516" s="33">
        <v>515</v>
      </c>
      <c r="AK516" s="34" t="s">
        <v>760</v>
      </c>
      <c r="AL516" s="29" t="s">
        <v>772</v>
      </c>
      <c r="AM516" s="29">
        <v>788</v>
      </c>
      <c r="AN516" s="34" t="s">
        <v>760</v>
      </c>
      <c r="AO516" s="29" t="s">
        <v>772</v>
      </c>
      <c r="AP516" s="29">
        <v>18752026</v>
      </c>
    </row>
    <row r="517" spans="26:42" x14ac:dyDescent="0.25">
      <c r="Z517"/>
      <c r="AF517" s="29" t="s">
        <v>760</v>
      </c>
      <c r="AG517" s="29" t="s">
        <v>773</v>
      </c>
      <c r="AH517" s="32">
        <v>212.48</v>
      </c>
      <c r="AI517" s="33">
        <v>516</v>
      </c>
      <c r="AK517" s="34" t="s">
        <v>760</v>
      </c>
      <c r="AL517" s="29" t="s">
        <v>773</v>
      </c>
      <c r="AM517" s="29">
        <v>676</v>
      </c>
      <c r="AN517" s="34" t="s">
        <v>760</v>
      </c>
      <c r="AO517" s="29" t="s">
        <v>773</v>
      </c>
      <c r="AP517" s="29">
        <v>3174459</v>
      </c>
    </row>
    <row r="518" spans="26:42" x14ac:dyDescent="0.25">
      <c r="Z518"/>
      <c r="AF518" s="29" t="s">
        <v>760</v>
      </c>
      <c r="AG518" s="29" t="s">
        <v>774</v>
      </c>
      <c r="AH518" s="32">
        <v>73.08</v>
      </c>
      <c r="AI518" s="33">
        <v>517</v>
      </c>
      <c r="AK518" s="34" t="s">
        <v>760</v>
      </c>
      <c r="AL518" s="29" t="s">
        <v>774</v>
      </c>
      <c r="AM518" s="29">
        <v>348</v>
      </c>
      <c r="AN518" s="34" t="s">
        <v>760</v>
      </c>
      <c r="AO518" s="29" t="s">
        <v>774</v>
      </c>
      <c r="AP518" s="29">
        <v>4816951</v>
      </c>
    </row>
    <row r="519" spans="26:42" x14ac:dyDescent="0.25">
      <c r="Z519"/>
      <c r="AF519" s="29" t="s">
        <v>760</v>
      </c>
      <c r="AG519" s="29" t="s">
        <v>775</v>
      </c>
      <c r="AH519" s="32">
        <v>118.72</v>
      </c>
      <c r="AI519" s="33">
        <v>518</v>
      </c>
      <c r="AK519" s="34" t="s">
        <v>760</v>
      </c>
      <c r="AL519" s="29" t="s">
        <v>775</v>
      </c>
      <c r="AM519" s="29">
        <v>835</v>
      </c>
      <c r="AN519" s="34" t="s">
        <v>760</v>
      </c>
      <c r="AO519" s="29" t="s">
        <v>775</v>
      </c>
      <c r="AP519" s="29">
        <v>7046266</v>
      </c>
    </row>
    <row r="520" spans="26:42" x14ac:dyDescent="0.25">
      <c r="Z520"/>
      <c r="AF520" s="29" t="s">
        <v>760</v>
      </c>
      <c r="AG520" s="29" t="s">
        <v>776</v>
      </c>
      <c r="AH520" s="32">
        <v>201.52</v>
      </c>
      <c r="AI520" s="33">
        <v>519</v>
      </c>
      <c r="AK520" s="34" t="s">
        <v>760</v>
      </c>
      <c r="AL520" s="29" t="s">
        <v>776</v>
      </c>
      <c r="AM520" s="29">
        <v>742</v>
      </c>
      <c r="AN520" s="34" t="s">
        <v>760</v>
      </c>
      <c r="AO520" s="29" t="s">
        <v>776</v>
      </c>
      <c r="AP520" s="29">
        <v>3644777</v>
      </c>
    </row>
    <row r="521" spans="26:42" x14ac:dyDescent="0.25">
      <c r="Z521"/>
      <c r="AF521" s="29" t="s">
        <v>760</v>
      </c>
      <c r="AG521" s="29" t="s">
        <v>777</v>
      </c>
      <c r="AH521" s="32">
        <v>161.12</v>
      </c>
      <c r="AI521" s="33">
        <v>520</v>
      </c>
      <c r="AK521" s="34" t="s">
        <v>760</v>
      </c>
      <c r="AL521" s="29" t="s">
        <v>777</v>
      </c>
      <c r="AM521" s="29">
        <v>597</v>
      </c>
      <c r="AN521" s="34" t="s">
        <v>760</v>
      </c>
      <c r="AO521" s="29" t="s">
        <v>777</v>
      </c>
      <c r="AP521" s="29">
        <v>3655738</v>
      </c>
    </row>
    <row r="522" spans="26:42" x14ac:dyDescent="0.25">
      <c r="Z522"/>
      <c r="AF522" s="29" t="s">
        <v>760</v>
      </c>
      <c r="AG522" s="29" t="s">
        <v>778</v>
      </c>
      <c r="AH522" s="32">
        <v>177.19</v>
      </c>
      <c r="AI522" s="33">
        <v>521</v>
      </c>
      <c r="AK522" s="34" t="s">
        <v>760</v>
      </c>
      <c r="AL522" s="29" t="s">
        <v>778</v>
      </c>
      <c r="AM522" s="29">
        <v>364</v>
      </c>
      <c r="AN522" s="34" t="s">
        <v>760</v>
      </c>
      <c r="AO522" s="29" t="s">
        <v>778</v>
      </c>
      <c r="AP522" s="29">
        <v>2042951</v>
      </c>
    </row>
    <row r="523" spans="26:42" x14ac:dyDescent="0.25">
      <c r="Z523"/>
      <c r="AF523" s="29" t="s">
        <v>760</v>
      </c>
      <c r="AG523" s="29" t="s">
        <v>779</v>
      </c>
      <c r="AH523" s="32">
        <v>125.77</v>
      </c>
      <c r="AI523" s="33">
        <v>522</v>
      </c>
      <c r="AK523" s="34" t="s">
        <v>760</v>
      </c>
      <c r="AL523" s="29" t="s">
        <v>779</v>
      </c>
      <c r="AM523" s="29">
        <v>621</v>
      </c>
      <c r="AN523" s="34" t="s">
        <v>760</v>
      </c>
      <c r="AO523" s="29" t="s">
        <v>779</v>
      </c>
      <c r="AP523" s="29">
        <v>4893946</v>
      </c>
    </row>
    <row r="524" spans="26:42" x14ac:dyDescent="0.25">
      <c r="Z524"/>
      <c r="AF524" s="29" t="s">
        <v>760</v>
      </c>
      <c r="AG524" s="29" t="s">
        <v>780</v>
      </c>
      <c r="AH524" s="32">
        <v>30.09</v>
      </c>
      <c r="AI524" s="33">
        <v>523</v>
      </c>
      <c r="AK524" s="34" t="s">
        <v>760</v>
      </c>
      <c r="AL524" s="29" t="s">
        <v>780</v>
      </c>
      <c r="AM524" s="29">
        <v>224</v>
      </c>
      <c r="AN524" s="34" t="s">
        <v>760</v>
      </c>
      <c r="AO524" s="29" t="s">
        <v>780</v>
      </c>
      <c r="AP524" s="29">
        <v>7327948</v>
      </c>
    </row>
    <row r="525" spans="26:42" x14ac:dyDescent="0.25">
      <c r="Z525"/>
      <c r="AF525" s="29" t="s">
        <v>760</v>
      </c>
      <c r="AG525" s="29" t="s">
        <v>781</v>
      </c>
      <c r="AH525" s="32">
        <v>133.11000000000001</v>
      </c>
      <c r="AI525" s="33">
        <v>524</v>
      </c>
      <c r="AK525" s="34" t="s">
        <v>760</v>
      </c>
      <c r="AL525" s="29" t="s">
        <v>781</v>
      </c>
      <c r="AM525" s="29">
        <v>466</v>
      </c>
      <c r="AN525" s="34" t="s">
        <v>760</v>
      </c>
      <c r="AO525" s="29" t="s">
        <v>781</v>
      </c>
      <c r="AP525" s="29">
        <v>3451942</v>
      </c>
    </row>
    <row r="526" spans="26:42" x14ac:dyDescent="0.25">
      <c r="Z526"/>
      <c r="AF526" s="29" t="s">
        <v>760</v>
      </c>
      <c r="AG526" s="29" t="s">
        <v>782</v>
      </c>
      <c r="AH526" s="32">
        <v>187.64</v>
      </c>
      <c r="AI526" s="33">
        <v>525</v>
      </c>
      <c r="AK526" s="34" t="s">
        <v>760</v>
      </c>
      <c r="AL526" s="29" t="s">
        <v>782</v>
      </c>
      <c r="AM526" s="29">
        <v>391</v>
      </c>
      <c r="AN526" s="34" t="s">
        <v>760</v>
      </c>
      <c r="AO526" s="29" t="s">
        <v>782</v>
      </c>
      <c r="AP526" s="29">
        <v>2073152</v>
      </c>
    </row>
    <row r="527" spans="26:42" x14ac:dyDescent="0.25">
      <c r="Z527"/>
      <c r="AF527" s="29" t="s">
        <v>760</v>
      </c>
      <c r="AG527" s="29" t="s">
        <v>783</v>
      </c>
      <c r="AH527" s="32">
        <v>49.45</v>
      </c>
      <c r="AI527" s="33">
        <v>526</v>
      </c>
      <c r="AK527" s="34" t="s">
        <v>760</v>
      </c>
      <c r="AL527" s="29" t="s">
        <v>783</v>
      </c>
      <c r="AM527" s="29">
        <v>411</v>
      </c>
      <c r="AN527" s="34" t="s">
        <v>760</v>
      </c>
      <c r="AO527" s="29" t="s">
        <v>783</v>
      </c>
      <c r="AP527" s="29">
        <v>8210985</v>
      </c>
    </row>
    <row r="528" spans="26:42" x14ac:dyDescent="0.25">
      <c r="Z528"/>
      <c r="AF528" s="29" t="s">
        <v>760</v>
      </c>
      <c r="AG528" s="29" t="s">
        <v>784</v>
      </c>
      <c r="AH528" s="32">
        <v>126.83</v>
      </c>
      <c r="AI528" s="33">
        <v>527</v>
      </c>
      <c r="AK528" s="34" t="s">
        <v>760</v>
      </c>
      <c r="AL528" s="29" t="s">
        <v>784</v>
      </c>
      <c r="AM528" s="29">
        <v>304</v>
      </c>
      <c r="AN528" s="34" t="s">
        <v>760</v>
      </c>
      <c r="AO528" s="29" t="s">
        <v>784</v>
      </c>
      <c r="AP528" s="29">
        <v>2424418</v>
      </c>
    </row>
    <row r="529" spans="26:42" x14ac:dyDescent="0.25">
      <c r="Z529"/>
      <c r="AF529" s="29" t="s">
        <v>785</v>
      </c>
      <c r="AG529" s="29" t="s">
        <v>786</v>
      </c>
      <c r="AH529" s="32">
        <v>207.06</v>
      </c>
      <c r="AI529" s="33">
        <v>528</v>
      </c>
      <c r="AK529" s="34" t="s">
        <v>785</v>
      </c>
      <c r="AL529" s="29" t="s">
        <v>786</v>
      </c>
      <c r="AM529" s="29">
        <v>878</v>
      </c>
      <c r="AN529" s="34" t="s">
        <v>785</v>
      </c>
      <c r="AO529" s="29" t="s">
        <v>786</v>
      </c>
      <c r="AP529" s="29">
        <v>4233160</v>
      </c>
    </row>
    <row r="530" spans="26:42" x14ac:dyDescent="0.25">
      <c r="Z530"/>
      <c r="AF530" s="29" t="s">
        <v>785</v>
      </c>
      <c r="AG530" s="29" t="s">
        <v>787</v>
      </c>
      <c r="AH530" s="32">
        <v>87.81</v>
      </c>
      <c r="AI530" s="33">
        <v>529</v>
      </c>
      <c r="AK530" s="34" t="s">
        <v>785</v>
      </c>
      <c r="AL530" s="29" t="s">
        <v>787</v>
      </c>
      <c r="AM530" s="29">
        <v>858</v>
      </c>
      <c r="AN530" s="34" t="s">
        <v>785</v>
      </c>
      <c r="AO530" s="29" t="s">
        <v>787</v>
      </c>
      <c r="AP530" s="29">
        <v>9617728</v>
      </c>
    </row>
    <row r="531" spans="26:42" x14ac:dyDescent="0.25">
      <c r="Z531"/>
      <c r="AF531" s="29" t="s">
        <v>785</v>
      </c>
      <c r="AG531" s="29" t="s">
        <v>788</v>
      </c>
      <c r="AH531" s="32">
        <v>40.32</v>
      </c>
      <c r="AI531" s="33">
        <v>530</v>
      </c>
      <c r="AK531" s="34" t="s">
        <v>785</v>
      </c>
      <c r="AL531" s="29" t="s">
        <v>788</v>
      </c>
      <c r="AM531" s="29">
        <v>928</v>
      </c>
      <c r="AN531" s="34" t="s">
        <v>785</v>
      </c>
      <c r="AO531" s="29" t="s">
        <v>788</v>
      </c>
      <c r="AP531" s="29">
        <v>22939611</v>
      </c>
    </row>
    <row r="532" spans="26:42" x14ac:dyDescent="0.25">
      <c r="Z532"/>
      <c r="AF532" s="29" t="s">
        <v>785</v>
      </c>
      <c r="AG532" s="29" t="s">
        <v>789</v>
      </c>
      <c r="AH532" s="32">
        <v>177.36</v>
      </c>
      <c r="AI532" s="33">
        <v>531</v>
      </c>
      <c r="AK532" s="34" t="s">
        <v>785</v>
      </c>
      <c r="AL532" s="29" t="s">
        <v>789</v>
      </c>
      <c r="AM532" s="29">
        <v>952</v>
      </c>
      <c r="AN532" s="34" t="s">
        <v>785</v>
      </c>
      <c r="AO532" s="29" t="s">
        <v>789</v>
      </c>
      <c r="AP532" s="29">
        <v>5359260</v>
      </c>
    </row>
    <row r="533" spans="26:42" x14ac:dyDescent="0.25">
      <c r="Z533"/>
      <c r="AF533" s="29" t="s">
        <v>790</v>
      </c>
      <c r="AG533" s="29" t="s">
        <v>791</v>
      </c>
      <c r="AH533" s="32">
        <v>52.16</v>
      </c>
      <c r="AI533" s="33">
        <v>532</v>
      </c>
      <c r="AK533" s="34" t="s">
        <v>790</v>
      </c>
      <c r="AL533" s="29" t="s">
        <v>791</v>
      </c>
      <c r="AM533" s="29">
        <v>633</v>
      </c>
      <c r="AN533" s="34" t="s">
        <v>790</v>
      </c>
      <c r="AO533" s="29" t="s">
        <v>791</v>
      </c>
      <c r="AP533" s="29">
        <v>12259445</v>
      </c>
    </row>
    <row r="534" spans="26:42" x14ac:dyDescent="0.25">
      <c r="Z534"/>
      <c r="AF534" s="29" t="s">
        <v>790</v>
      </c>
      <c r="AG534" s="29" t="s">
        <v>792</v>
      </c>
      <c r="AH534" s="32">
        <v>34.83</v>
      </c>
      <c r="AI534" s="33">
        <v>533</v>
      </c>
      <c r="AK534" s="34" t="s">
        <v>790</v>
      </c>
      <c r="AL534" s="29" t="s">
        <v>792</v>
      </c>
      <c r="AM534" s="29">
        <v>544</v>
      </c>
      <c r="AN534" s="34" t="s">
        <v>790</v>
      </c>
      <c r="AO534" s="29" t="s">
        <v>792</v>
      </c>
      <c r="AP534" s="29">
        <v>15573710</v>
      </c>
    </row>
    <row r="535" spans="26:42" x14ac:dyDescent="0.25">
      <c r="Z535"/>
      <c r="AF535" s="29" t="s">
        <v>790</v>
      </c>
      <c r="AG535" s="29" t="s">
        <v>793</v>
      </c>
      <c r="AH535" s="32">
        <v>63.16</v>
      </c>
      <c r="AI535" s="33">
        <v>534</v>
      </c>
      <c r="AK535" s="34" t="s">
        <v>790</v>
      </c>
      <c r="AL535" s="29" t="s">
        <v>793</v>
      </c>
      <c r="AM535" s="29">
        <v>829</v>
      </c>
      <c r="AN535" s="34" t="s">
        <v>790</v>
      </c>
      <c r="AO535" s="29" t="s">
        <v>793</v>
      </c>
      <c r="AP535" s="29">
        <v>13171861</v>
      </c>
    </row>
    <row r="536" spans="26:42" x14ac:dyDescent="0.25">
      <c r="Z536"/>
      <c r="AF536" s="29" t="s">
        <v>794</v>
      </c>
      <c r="AG536" s="29" t="s">
        <v>795</v>
      </c>
      <c r="AH536" s="32">
        <v>36.64</v>
      </c>
      <c r="AI536" s="33">
        <v>535</v>
      </c>
      <c r="AK536" s="34" t="s">
        <v>794</v>
      </c>
      <c r="AL536" s="29" t="s">
        <v>795</v>
      </c>
      <c r="AM536" s="29">
        <v>561</v>
      </c>
      <c r="AN536" s="34" t="s">
        <v>794</v>
      </c>
      <c r="AO536" s="29" t="s">
        <v>795</v>
      </c>
      <c r="AP536" s="29">
        <v>15337261</v>
      </c>
    </row>
    <row r="537" spans="26:42" x14ac:dyDescent="0.25">
      <c r="Z537"/>
      <c r="AF537" s="29" t="s">
        <v>794</v>
      </c>
      <c r="AG537" s="29" t="s">
        <v>796</v>
      </c>
      <c r="AH537" s="32">
        <v>34.450000000000003</v>
      </c>
      <c r="AI537" s="33">
        <v>536</v>
      </c>
      <c r="AK537" s="34" t="s">
        <v>794</v>
      </c>
      <c r="AL537" s="29" t="s">
        <v>796</v>
      </c>
      <c r="AM537" s="29">
        <v>409</v>
      </c>
      <c r="AN537" s="34" t="s">
        <v>794</v>
      </c>
      <c r="AO537" s="29" t="s">
        <v>796</v>
      </c>
      <c r="AP537" s="29">
        <v>11929549</v>
      </c>
    </row>
    <row r="538" spans="26:42" x14ac:dyDescent="0.25">
      <c r="Z538"/>
      <c r="AF538" s="29" t="s">
        <v>794</v>
      </c>
      <c r="AG538" s="29" t="s">
        <v>797</v>
      </c>
      <c r="AH538" s="32">
        <v>23.61</v>
      </c>
      <c r="AI538" s="33">
        <v>537</v>
      </c>
      <c r="AK538" s="34" t="s">
        <v>794</v>
      </c>
      <c r="AL538" s="29" t="s">
        <v>797</v>
      </c>
      <c r="AM538" s="29">
        <v>443</v>
      </c>
      <c r="AN538" s="34" t="s">
        <v>794</v>
      </c>
      <c r="AO538" s="29" t="s">
        <v>797</v>
      </c>
      <c r="AP538" s="29">
        <v>18808152</v>
      </c>
    </row>
    <row r="539" spans="26:42" x14ac:dyDescent="0.25">
      <c r="Z539"/>
      <c r="AF539" s="29" t="s">
        <v>794</v>
      </c>
      <c r="AG539" s="29" t="s">
        <v>798</v>
      </c>
      <c r="AH539" s="32">
        <v>42.3</v>
      </c>
      <c r="AI539" s="33">
        <v>538</v>
      </c>
      <c r="AK539" s="34" t="s">
        <v>794</v>
      </c>
      <c r="AL539" s="29" t="s">
        <v>798</v>
      </c>
      <c r="AM539" s="29">
        <v>800</v>
      </c>
      <c r="AN539" s="34" t="s">
        <v>794</v>
      </c>
      <c r="AO539" s="29" t="s">
        <v>798</v>
      </c>
      <c r="AP539" s="29">
        <v>18877031</v>
      </c>
    </row>
    <row r="540" spans="26:42" x14ac:dyDescent="0.25">
      <c r="Z540"/>
      <c r="AF540" s="29" t="s">
        <v>794</v>
      </c>
      <c r="AG540" s="29" t="s">
        <v>799</v>
      </c>
      <c r="AH540" s="32">
        <v>38.15</v>
      </c>
      <c r="AI540" s="33">
        <v>539</v>
      </c>
      <c r="AK540" s="34" t="s">
        <v>794</v>
      </c>
      <c r="AL540" s="29" t="s">
        <v>799</v>
      </c>
      <c r="AM540" s="29">
        <v>265</v>
      </c>
      <c r="AN540" s="34" t="s">
        <v>794</v>
      </c>
      <c r="AO540" s="29" t="s">
        <v>799</v>
      </c>
      <c r="AP540" s="29">
        <v>6932944</v>
      </c>
    </row>
    <row r="541" spans="26:42" x14ac:dyDescent="0.25">
      <c r="Z541"/>
      <c r="AF541" s="29" t="s">
        <v>794</v>
      </c>
      <c r="AG541" s="29" t="s">
        <v>800</v>
      </c>
      <c r="AH541" s="32">
        <v>42.74</v>
      </c>
      <c r="AI541" s="33">
        <v>540</v>
      </c>
      <c r="AK541" s="34" t="s">
        <v>794</v>
      </c>
      <c r="AL541" s="29" t="s">
        <v>800</v>
      </c>
      <c r="AM541" s="29">
        <v>815</v>
      </c>
      <c r="AN541" s="34" t="s">
        <v>794</v>
      </c>
      <c r="AO541" s="29" t="s">
        <v>800</v>
      </c>
      <c r="AP541" s="29">
        <v>19140422</v>
      </c>
    </row>
    <row r="542" spans="26:42" x14ac:dyDescent="0.25">
      <c r="Z542"/>
      <c r="AF542" s="29" t="s">
        <v>794</v>
      </c>
      <c r="AG542" s="29" t="s">
        <v>801</v>
      </c>
      <c r="AH542" s="32">
        <v>76.260000000000005</v>
      </c>
      <c r="AI542" s="33">
        <v>541</v>
      </c>
      <c r="AK542" s="34" t="s">
        <v>794</v>
      </c>
      <c r="AL542" s="29" t="s">
        <v>801</v>
      </c>
      <c r="AM542" s="29">
        <v>503</v>
      </c>
      <c r="AN542" s="34" t="s">
        <v>794</v>
      </c>
      <c r="AO542" s="29" t="s">
        <v>801</v>
      </c>
      <c r="AP542" s="29">
        <v>6575974</v>
      </c>
    </row>
    <row r="543" spans="26:42" x14ac:dyDescent="0.25">
      <c r="Z543"/>
      <c r="AF543" s="29" t="s">
        <v>794</v>
      </c>
      <c r="AG543" s="29" t="s">
        <v>802</v>
      </c>
      <c r="AH543" s="32">
        <v>33.700000000000003</v>
      </c>
      <c r="AI543" s="33">
        <v>542</v>
      </c>
      <c r="AK543" s="34" t="s">
        <v>794</v>
      </c>
      <c r="AL543" s="29" t="s">
        <v>802</v>
      </c>
      <c r="AM543" s="29">
        <v>141</v>
      </c>
      <c r="AN543" s="34" t="s">
        <v>794</v>
      </c>
      <c r="AO543" s="29" t="s">
        <v>802</v>
      </c>
      <c r="AP543" s="29">
        <v>4079804</v>
      </c>
    </row>
    <row r="544" spans="26:42" x14ac:dyDescent="0.25">
      <c r="Z544"/>
      <c r="AF544" s="29" t="s">
        <v>794</v>
      </c>
      <c r="AG544" s="29" t="s">
        <v>803</v>
      </c>
      <c r="AH544" s="32">
        <v>16.559999999999999</v>
      </c>
      <c r="AI544" s="33">
        <v>543</v>
      </c>
      <c r="AK544" s="34" t="s">
        <v>794</v>
      </c>
      <c r="AL544" s="29" t="s">
        <v>803</v>
      </c>
      <c r="AM544" s="29">
        <v>867</v>
      </c>
      <c r="AN544" s="34" t="s">
        <v>794</v>
      </c>
      <c r="AO544" s="29" t="s">
        <v>803</v>
      </c>
      <c r="AP544" s="29">
        <v>51992658</v>
      </c>
    </row>
    <row r="545" spans="26:42" x14ac:dyDescent="0.25">
      <c r="Z545"/>
      <c r="AF545" s="29" t="s">
        <v>794</v>
      </c>
      <c r="AG545" s="29" t="s">
        <v>804</v>
      </c>
      <c r="AH545" s="32">
        <v>44.74</v>
      </c>
      <c r="AI545" s="33">
        <v>544</v>
      </c>
      <c r="AK545" s="34" t="s">
        <v>794</v>
      </c>
      <c r="AL545" s="29" t="s">
        <v>804</v>
      </c>
      <c r="AM545" s="29">
        <v>174</v>
      </c>
      <c r="AN545" s="34" t="s">
        <v>794</v>
      </c>
      <c r="AO545" s="29" t="s">
        <v>804</v>
      </c>
      <c r="AP545" s="29">
        <v>3900364</v>
      </c>
    </row>
    <row r="546" spans="26:42" x14ac:dyDescent="0.25">
      <c r="Z546"/>
      <c r="AF546" s="29" t="s">
        <v>794</v>
      </c>
      <c r="AG546" s="29" t="s">
        <v>805</v>
      </c>
      <c r="AH546" s="32">
        <v>53.2</v>
      </c>
      <c r="AI546" s="33">
        <v>545</v>
      </c>
      <c r="AK546" s="34" t="s">
        <v>794</v>
      </c>
      <c r="AL546" s="29" t="s">
        <v>805</v>
      </c>
      <c r="AM546" s="29">
        <v>450</v>
      </c>
      <c r="AN546" s="34" t="s">
        <v>794</v>
      </c>
      <c r="AO546" s="29" t="s">
        <v>805</v>
      </c>
      <c r="AP546" s="29">
        <v>8402170</v>
      </c>
    </row>
    <row r="547" spans="26:42" x14ac:dyDescent="0.25">
      <c r="Z547"/>
      <c r="AF547" s="29" t="s">
        <v>794</v>
      </c>
      <c r="AG547" s="29" t="s">
        <v>806</v>
      </c>
      <c r="AH547" s="32">
        <v>82.37</v>
      </c>
      <c r="AI547" s="33">
        <v>546</v>
      </c>
      <c r="AK547" s="34" t="s">
        <v>794</v>
      </c>
      <c r="AL547" s="29" t="s">
        <v>806</v>
      </c>
      <c r="AM547" s="29">
        <v>831</v>
      </c>
      <c r="AN547" s="34" t="s">
        <v>794</v>
      </c>
      <c r="AO547" s="29" t="s">
        <v>806</v>
      </c>
      <c r="AP547" s="29">
        <v>9948970</v>
      </c>
    </row>
    <row r="548" spans="26:42" x14ac:dyDescent="0.25">
      <c r="Z548"/>
      <c r="AF548" s="29" t="s">
        <v>794</v>
      </c>
      <c r="AG548" s="29" t="s">
        <v>807</v>
      </c>
      <c r="AH548" s="32">
        <v>44.44</v>
      </c>
      <c r="AI548" s="33">
        <v>547</v>
      </c>
      <c r="AK548" s="34" t="s">
        <v>794</v>
      </c>
      <c r="AL548" s="29" t="s">
        <v>807</v>
      </c>
      <c r="AM548" s="29">
        <v>516</v>
      </c>
      <c r="AN548" s="34" t="s">
        <v>794</v>
      </c>
      <c r="AO548" s="29" t="s">
        <v>807</v>
      </c>
      <c r="AP548" s="29">
        <v>11646049</v>
      </c>
    </row>
    <row r="549" spans="26:42" x14ac:dyDescent="0.25">
      <c r="Z549"/>
      <c r="AF549" s="29" t="s">
        <v>794</v>
      </c>
      <c r="AG549" s="29" t="s">
        <v>808</v>
      </c>
      <c r="AH549" s="32">
        <v>55.45</v>
      </c>
      <c r="AI549" s="33">
        <v>548</v>
      </c>
      <c r="AK549" s="34" t="s">
        <v>794</v>
      </c>
      <c r="AL549" s="29" t="s">
        <v>808</v>
      </c>
      <c r="AM549" s="29">
        <v>722</v>
      </c>
      <c r="AN549" s="34" t="s">
        <v>794</v>
      </c>
      <c r="AO549" s="29" t="s">
        <v>808</v>
      </c>
      <c r="AP549" s="29">
        <v>12742145</v>
      </c>
    </row>
    <row r="550" spans="26:42" x14ac:dyDescent="0.25">
      <c r="Z550"/>
      <c r="AF550" s="29" t="s">
        <v>794</v>
      </c>
      <c r="AG550" s="29" t="s">
        <v>809</v>
      </c>
      <c r="AH550" s="32">
        <v>95.25</v>
      </c>
      <c r="AI550" s="33">
        <v>549</v>
      </c>
      <c r="AK550" s="34" t="s">
        <v>794</v>
      </c>
      <c r="AL550" s="29" t="s">
        <v>809</v>
      </c>
      <c r="AM550" s="29">
        <v>562</v>
      </c>
      <c r="AN550" s="34" t="s">
        <v>794</v>
      </c>
      <c r="AO550" s="29" t="s">
        <v>809</v>
      </c>
      <c r="AP550" s="29">
        <v>5842262</v>
      </c>
    </row>
    <row r="551" spans="26:42" x14ac:dyDescent="0.25">
      <c r="Z551"/>
      <c r="AF551" s="29" t="s">
        <v>810</v>
      </c>
      <c r="AG551" s="29" t="s">
        <v>811</v>
      </c>
      <c r="AH551" s="32">
        <v>79.97</v>
      </c>
      <c r="AI551" s="33">
        <v>550</v>
      </c>
      <c r="AK551" s="34" t="s">
        <v>810</v>
      </c>
      <c r="AL551" s="29" t="s">
        <v>811</v>
      </c>
      <c r="AM551" s="29">
        <v>477</v>
      </c>
      <c r="AN551" s="34" t="s">
        <v>810</v>
      </c>
      <c r="AO551" s="29" t="s">
        <v>811</v>
      </c>
      <c r="AP551" s="29">
        <v>5952139</v>
      </c>
    </row>
    <row r="552" spans="26:42" x14ac:dyDescent="0.25">
      <c r="Z552"/>
      <c r="AF552" s="29" t="s">
        <v>810</v>
      </c>
      <c r="AG552" s="29" t="s">
        <v>812</v>
      </c>
      <c r="AH552" s="32">
        <v>109.2</v>
      </c>
      <c r="AI552" s="33">
        <v>551</v>
      </c>
      <c r="AK552" s="34" t="s">
        <v>810</v>
      </c>
      <c r="AL552" s="29" t="s">
        <v>812</v>
      </c>
      <c r="AM552" s="29">
        <v>468</v>
      </c>
      <c r="AN552" s="34" t="s">
        <v>810</v>
      </c>
      <c r="AO552" s="29" t="s">
        <v>812</v>
      </c>
      <c r="AP552" s="29">
        <v>4267389</v>
      </c>
    </row>
    <row r="553" spans="26:42" x14ac:dyDescent="0.25">
      <c r="Z553"/>
      <c r="AF553" s="29" t="s">
        <v>810</v>
      </c>
      <c r="AG553" s="29" t="s">
        <v>813</v>
      </c>
      <c r="AH553" s="32">
        <v>125.92</v>
      </c>
      <c r="AI553" s="33">
        <v>552</v>
      </c>
      <c r="AK553" s="34" t="s">
        <v>810</v>
      </c>
      <c r="AL553" s="29" t="s">
        <v>813</v>
      </c>
      <c r="AM553" s="29">
        <v>394</v>
      </c>
      <c r="AN553" s="34" t="s">
        <v>810</v>
      </c>
      <c r="AO553" s="29" t="s">
        <v>813</v>
      </c>
      <c r="AP553" s="29">
        <v>3136903</v>
      </c>
    </row>
    <row r="554" spans="26:42" x14ac:dyDescent="0.25">
      <c r="Z554"/>
      <c r="AF554" s="29" t="s">
        <v>810</v>
      </c>
      <c r="AG554" s="29" t="s">
        <v>814</v>
      </c>
      <c r="AH554" s="32">
        <v>90.49</v>
      </c>
      <c r="AI554" s="33">
        <v>553</v>
      </c>
      <c r="AK554" s="34" t="s">
        <v>810</v>
      </c>
      <c r="AL554" s="29" t="s">
        <v>814</v>
      </c>
      <c r="AM554" s="29">
        <v>987</v>
      </c>
      <c r="AN554" s="34" t="s">
        <v>810</v>
      </c>
      <c r="AO554" s="29" t="s">
        <v>814</v>
      </c>
      <c r="AP554" s="29">
        <v>10768559</v>
      </c>
    </row>
    <row r="555" spans="26:42" x14ac:dyDescent="0.25">
      <c r="Z555"/>
      <c r="AF555" s="29" t="s">
        <v>810</v>
      </c>
      <c r="AG555" s="29" t="s">
        <v>815</v>
      </c>
      <c r="AH555" s="32">
        <v>180.34</v>
      </c>
      <c r="AI555" s="33">
        <v>554</v>
      </c>
      <c r="AK555" s="34" t="s">
        <v>810</v>
      </c>
      <c r="AL555" s="29" t="s">
        <v>815</v>
      </c>
      <c r="AM555" s="29">
        <v>988</v>
      </c>
      <c r="AN555" s="34" t="s">
        <v>810</v>
      </c>
      <c r="AO555" s="29" t="s">
        <v>815</v>
      </c>
      <c r="AP555" s="29">
        <v>5511706</v>
      </c>
    </row>
    <row r="556" spans="26:42" x14ac:dyDescent="0.25">
      <c r="Z556"/>
      <c r="AF556" s="29" t="s">
        <v>816</v>
      </c>
      <c r="AG556" s="29" t="s">
        <v>817</v>
      </c>
      <c r="AH556" s="32">
        <v>18.21</v>
      </c>
      <c r="AI556" s="33">
        <v>555</v>
      </c>
      <c r="AK556" s="34" t="s">
        <v>816</v>
      </c>
      <c r="AL556" s="29" t="s">
        <v>817</v>
      </c>
      <c r="AM556" s="29">
        <v>215</v>
      </c>
      <c r="AN556" s="34" t="s">
        <v>816</v>
      </c>
      <c r="AO556" s="29" t="s">
        <v>817</v>
      </c>
      <c r="AP556" s="29">
        <v>11808344</v>
      </c>
    </row>
    <row r="557" spans="26:42" x14ac:dyDescent="0.25">
      <c r="Z557"/>
      <c r="AF557" s="29" t="s">
        <v>816</v>
      </c>
      <c r="AG557" s="29" t="s">
        <v>818</v>
      </c>
      <c r="AH557" s="32">
        <v>95.59</v>
      </c>
      <c r="AI557" s="33">
        <v>556</v>
      </c>
      <c r="AK557" s="34" t="s">
        <v>816</v>
      </c>
      <c r="AL557" s="29" t="s">
        <v>818</v>
      </c>
      <c r="AM557" s="29">
        <v>481</v>
      </c>
      <c r="AN557" s="34" t="s">
        <v>816</v>
      </c>
      <c r="AO557" s="29" t="s">
        <v>818</v>
      </c>
      <c r="AP557" s="29">
        <v>4974616</v>
      </c>
    </row>
    <row r="558" spans="26:42" x14ac:dyDescent="0.25">
      <c r="Z558"/>
      <c r="AF558" s="29" t="s">
        <v>816</v>
      </c>
      <c r="AG558" s="29" t="s">
        <v>819</v>
      </c>
      <c r="AH558" s="32">
        <v>51.52</v>
      </c>
      <c r="AI558" s="33">
        <v>557</v>
      </c>
      <c r="AK558" s="34" t="s">
        <v>816</v>
      </c>
      <c r="AL558" s="29" t="s">
        <v>819</v>
      </c>
      <c r="AM558" s="29">
        <v>176</v>
      </c>
      <c r="AN558" s="34" t="s">
        <v>816</v>
      </c>
      <c r="AO558" s="29" t="s">
        <v>819</v>
      </c>
      <c r="AP558" s="29">
        <v>3426097</v>
      </c>
    </row>
    <row r="559" spans="26:42" x14ac:dyDescent="0.25">
      <c r="Z559"/>
      <c r="AF559" s="29" t="s">
        <v>816</v>
      </c>
      <c r="AG559" s="29" t="s">
        <v>820</v>
      </c>
      <c r="AH559" s="32">
        <v>18.66</v>
      </c>
      <c r="AI559" s="33">
        <v>558</v>
      </c>
      <c r="AK559" s="34" t="s">
        <v>816</v>
      </c>
      <c r="AL559" s="29" t="s">
        <v>820</v>
      </c>
      <c r="AM559" s="29">
        <v>126</v>
      </c>
      <c r="AN559" s="34" t="s">
        <v>816</v>
      </c>
      <c r="AO559" s="29" t="s">
        <v>820</v>
      </c>
      <c r="AP559" s="29">
        <v>6780081</v>
      </c>
    </row>
    <row r="560" spans="26:42" x14ac:dyDescent="0.25">
      <c r="Z560"/>
      <c r="AF560" s="29" t="s">
        <v>816</v>
      </c>
      <c r="AG560" s="29" t="s">
        <v>821</v>
      </c>
      <c r="AH560" s="32">
        <v>56.67</v>
      </c>
      <c r="AI560" s="33">
        <v>559</v>
      </c>
      <c r="AK560" s="34" t="s">
        <v>816</v>
      </c>
      <c r="AL560" s="29" t="s">
        <v>821</v>
      </c>
      <c r="AM560" s="29">
        <v>107</v>
      </c>
      <c r="AN560" s="34" t="s">
        <v>816</v>
      </c>
      <c r="AO560" s="29" t="s">
        <v>821</v>
      </c>
      <c r="AP560" s="29">
        <v>1905904</v>
      </c>
    </row>
    <row r="561" spans="26:42" x14ac:dyDescent="0.25">
      <c r="Z561"/>
      <c r="AF561" s="29" t="s">
        <v>816</v>
      </c>
      <c r="AG561" s="29" t="s">
        <v>822</v>
      </c>
      <c r="AH561" s="32">
        <v>5.95</v>
      </c>
      <c r="AI561" s="33">
        <v>560</v>
      </c>
      <c r="AK561" s="34" t="s">
        <v>816</v>
      </c>
      <c r="AL561" s="29" t="s">
        <v>822</v>
      </c>
      <c r="AM561" s="29">
        <v>292</v>
      </c>
      <c r="AN561" s="34" t="s">
        <v>816</v>
      </c>
      <c r="AO561" s="29" t="s">
        <v>822</v>
      </c>
      <c r="AP561" s="29">
        <v>47848325</v>
      </c>
    </row>
    <row r="562" spans="26:42" x14ac:dyDescent="0.25">
      <c r="Z562"/>
      <c r="AF562" s="29" t="s">
        <v>816</v>
      </c>
      <c r="AG562" s="29" t="s">
        <v>823</v>
      </c>
      <c r="AH562" s="32">
        <v>21.39</v>
      </c>
      <c r="AI562" s="33">
        <v>561</v>
      </c>
      <c r="AK562" s="34" t="s">
        <v>816</v>
      </c>
      <c r="AL562" s="29" t="s">
        <v>823</v>
      </c>
      <c r="AM562" s="29">
        <v>278</v>
      </c>
      <c r="AN562" s="34" t="s">
        <v>816</v>
      </c>
      <c r="AO562" s="29" t="s">
        <v>823</v>
      </c>
      <c r="AP562" s="29">
        <v>12923730</v>
      </c>
    </row>
    <row r="563" spans="26:42" x14ac:dyDescent="0.25">
      <c r="Z563"/>
      <c r="AF563" s="29" t="s">
        <v>816</v>
      </c>
      <c r="AG563" s="29" t="s">
        <v>824</v>
      </c>
      <c r="AH563" s="32">
        <v>151.16</v>
      </c>
      <c r="AI563" s="33">
        <v>562</v>
      </c>
      <c r="AK563" s="34" t="s">
        <v>816</v>
      </c>
      <c r="AL563" s="29" t="s">
        <v>824</v>
      </c>
      <c r="AM563" s="29">
        <v>440</v>
      </c>
      <c r="AN563" s="34" t="s">
        <v>816</v>
      </c>
      <c r="AO563" s="29" t="s">
        <v>824</v>
      </c>
      <c r="AP563" s="29">
        <v>2914201</v>
      </c>
    </row>
    <row r="564" spans="26:42" x14ac:dyDescent="0.25">
      <c r="Z564"/>
      <c r="AF564" s="29" t="s">
        <v>816</v>
      </c>
      <c r="AG564" s="29" t="s">
        <v>825</v>
      </c>
      <c r="AH564" s="32">
        <v>15.6</v>
      </c>
      <c r="AI564" s="33">
        <v>563</v>
      </c>
      <c r="AK564" s="34" t="s">
        <v>816</v>
      </c>
      <c r="AL564" s="29" t="s">
        <v>825</v>
      </c>
      <c r="AM564" s="29">
        <v>177</v>
      </c>
      <c r="AN564" s="34" t="s">
        <v>816</v>
      </c>
      <c r="AO564" s="29" t="s">
        <v>825</v>
      </c>
      <c r="AP564" s="29">
        <v>11570442</v>
      </c>
    </row>
    <row r="565" spans="26:42" x14ac:dyDescent="0.25">
      <c r="Z565"/>
      <c r="AF565" s="29" t="s">
        <v>816</v>
      </c>
      <c r="AG565" s="29" t="s">
        <v>826</v>
      </c>
      <c r="AH565" s="32">
        <v>44.24</v>
      </c>
      <c r="AI565" s="33">
        <v>564</v>
      </c>
      <c r="AK565" s="34" t="s">
        <v>816</v>
      </c>
      <c r="AL565" s="29" t="s">
        <v>826</v>
      </c>
      <c r="AM565" s="29">
        <v>402</v>
      </c>
      <c r="AN565" s="34" t="s">
        <v>816</v>
      </c>
      <c r="AO565" s="29" t="s">
        <v>826</v>
      </c>
      <c r="AP565" s="29">
        <v>9108678</v>
      </c>
    </row>
    <row r="566" spans="26:42" x14ac:dyDescent="0.25">
      <c r="Z566"/>
      <c r="AF566" s="29" t="s">
        <v>816</v>
      </c>
      <c r="AG566" s="29" t="s">
        <v>827</v>
      </c>
      <c r="AH566" s="32">
        <v>14.55</v>
      </c>
      <c r="AI566" s="33">
        <v>565</v>
      </c>
      <c r="AK566" s="34" t="s">
        <v>816</v>
      </c>
      <c r="AL566" s="29" t="s">
        <v>827</v>
      </c>
      <c r="AM566" s="29">
        <v>294</v>
      </c>
      <c r="AN566" s="34" t="s">
        <v>816</v>
      </c>
      <c r="AO566" s="29" t="s">
        <v>827</v>
      </c>
      <c r="AP566" s="29">
        <v>20177281</v>
      </c>
    </row>
    <row r="567" spans="26:42" x14ac:dyDescent="0.25">
      <c r="Z567"/>
      <c r="AF567" s="29" t="s">
        <v>816</v>
      </c>
      <c r="AG567" s="29" t="s">
        <v>828</v>
      </c>
      <c r="AH567" s="32">
        <v>10.16</v>
      </c>
      <c r="AI567" s="33">
        <v>566</v>
      </c>
      <c r="AK567" s="34" t="s">
        <v>816</v>
      </c>
      <c r="AL567" s="29" t="s">
        <v>828</v>
      </c>
      <c r="AM567" s="29">
        <v>459</v>
      </c>
      <c r="AN567" s="34" t="s">
        <v>816</v>
      </c>
      <c r="AO567" s="29" t="s">
        <v>828</v>
      </c>
      <c r="AP567" s="29">
        <v>45984402</v>
      </c>
    </row>
    <row r="568" spans="26:42" x14ac:dyDescent="0.25">
      <c r="Z568"/>
      <c r="AF568" s="29" t="s">
        <v>816</v>
      </c>
      <c r="AG568" s="29" t="s">
        <v>829</v>
      </c>
      <c r="AH568" s="32">
        <v>30.24</v>
      </c>
      <c r="AI568" s="33">
        <v>567</v>
      </c>
      <c r="AK568" s="34" t="s">
        <v>816</v>
      </c>
      <c r="AL568" s="29" t="s">
        <v>829</v>
      </c>
      <c r="AM568" s="29">
        <v>593</v>
      </c>
      <c r="AN568" s="34" t="s">
        <v>816</v>
      </c>
      <c r="AO568" s="29" t="s">
        <v>829</v>
      </c>
      <c r="AP568" s="29">
        <v>19608979</v>
      </c>
    </row>
    <row r="569" spans="26:42" x14ac:dyDescent="0.25">
      <c r="Z569"/>
      <c r="AF569" s="29" t="s">
        <v>816</v>
      </c>
      <c r="AG569" s="29" t="s">
        <v>830</v>
      </c>
      <c r="AH569" s="32">
        <v>25.47</v>
      </c>
      <c r="AI569" s="33">
        <v>568</v>
      </c>
      <c r="AK569" s="34" t="s">
        <v>816</v>
      </c>
      <c r="AL569" s="29" t="s">
        <v>830</v>
      </c>
      <c r="AM569" s="29">
        <v>567</v>
      </c>
      <c r="AN569" s="34" t="s">
        <v>816</v>
      </c>
      <c r="AO569" s="29" t="s">
        <v>830</v>
      </c>
      <c r="AP569" s="29">
        <v>22435229</v>
      </c>
    </row>
    <row r="570" spans="26:42" x14ac:dyDescent="0.25">
      <c r="Z570"/>
      <c r="AF570" s="29" t="s">
        <v>816</v>
      </c>
      <c r="AG570" s="29" t="s">
        <v>831</v>
      </c>
      <c r="AH570" s="32">
        <v>16.739999999999998</v>
      </c>
      <c r="AI570" s="33">
        <v>569</v>
      </c>
      <c r="AK570" s="34" t="s">
        <v>816</v>
      </c>
      <c r="AL570" s="29" t="s">
        <v>831</v>
      </c>
      <c r="AM570" s="29">
        <v>404</v>
      </c>
      <c r="AN570" s="34" t="s">
        <v>816</v>
      </c>
      <c r="AO570" s="29" t="s">
        <v>831</v>
      </c>
      <c r="AP570" s="29">
        <v>23986168</v>
      </c>
    </row>
    <row r="571" spans="26:42" x14ac:dyDescent="0.25">
      <c r="Z571"/>
      <c r="AF571" s="29" t="s">
        <v>816</v>
      </c>
      <c r="AG571" s="29" t="s">
        <v>832</v>
      </c>
      <c r="AH571" s="32">
        <v>7.75</v>
      </c>
      <c r="AI571" s="33">
        <v>570</v>
      </c>
      <c r="AK571" s="34" t="s">
        <v>816</v>
      </c>
      <c r="AL571" s="29" t="s">
        <v>832</v>
      </c>
      <c r="AM571" s="29">
        <v>86</v>
      </c>
      <c r="AN571" s="34" t="s">
        <v>816</v>
      </c>
      <c r="AO571" s="29" t="s">
        <v>832</v>
      </c>
      <c r="AP571" s="29">
        <v>11284248</v>
      </c>
    </row>
    <row r="572" spans="26:42" x14ac:dyDescent="0.25">
      <c r="Z572"/>
      <c r="AF572" s="29" t="s">
        <v>816</v>
      </c>
      <c r="AG572" s="29" t="s">
        <v>833</v>
      </c>
      <c r="AH572" s="32">
        <v>48.49</v>
      </c>
      <c r="AI572" s="33">
        <v>571</v>
      </c>
      <c r="AK572" s="34" t="s">
        <v>816</v>
      </c>
      <c r="AL572" s="29" t="s">
        <v>833</v>
      </c>
      <c r="AM572" s="29">
        <v>959</v>
      </c>
      <c r="AN572" s="34" t="s">
        <v>816</v>
      </c>
      <c r="AO572" s="29" t="s">
        <v>833</v>
      </c>
      <c r="AP572" s="29">
        <v>19881161</v>
      </c>
    </row>
    <row r="573" spans="26:42" x14ac:dyDescent="0.25">
      <c r="Z573"/>
      <c r="AF573" s="29" t="s">
        <v>816</v>
      </c>
      <c r="AG573" s="29" t="s">
        <v>834</v>
      </c>
      <c r="AH573" s="32">
        <v>35.130000000000003</v>
      </c>
      <c r="AI573" s="33">
        <v>572</v>
      </c>
      <c r="AK573" s="34" t="s">
        <v>816</v>
      </c>
      <c r="AL573" s="29" t="s">
        <v>834</v>
      </c>
      <c r="AM573" s="29">
        <v>607</v>
      </c>
      <c r="AN573" s="34" t="s">
        <v>816</v>
      </c>
      <c r="AO573" s="29" t="s">
        <v>834</v>
      </c>
      <c r="AP573" s="29">
        <v>17238310</v>
      </c>
    </row>
    <row r="574" spans="26:42" x14ac:dyDescent="0.25">
      <c r="Z574"/>
      <c r="AF574" s="29" t="s">
        <v>816</v>
      </c>
      <c r="AG574" s="29" t="s">
        <v>835</v>
      </c>
      <c r="AH574" s="32">
        <v>34.369999999999997</v>
      </c>
      <c r="AI574" s="33">
        <v>573</v>
      </c>
      <c r="AK574" s="34" t="s">
        <v>816</v>
      </c>
      <c r="AL574" s="29" t="s">
        <v>835</v>
      </c>
      <c r="AM574" s="29">
        <v>71</v>
      </c>
      <c r="AN574" s="34" t="s">
        <v>816</v>
      </c>
      <c r="AO574" s="29" t="s">
        <v>835</v>
      </c>
      <c r="AP574" s="29">
        <v>1992736</v>
      </c>
    </row>
    <row r="575" spans="26:42" x14ac:dyDescent="0.25">
      <c r="Z575"/>
      <c r="AF575" s="29" t="s">
        <v>816</v>
      </c>
      <c r="AG575" s="29" t="s">
        <v>836</v>
      </c>
      <c r="AH575" s="32">
        <v>28.11</v>
      </c>
      <c r="AI575" s="33">
        <v>574</v>
      </c>
      <c r="AK575" s="34" t="s">
        <v>816</v>
      </c>
      <c r="AL575" s="29" t="s">
        <v>836</v>
      </c>
      <c r="AM575" s="29">
        <v>383</v>
      </c>
      <c r="AN575" s="34" t="s">
        <v>816</v>
      </c>
      <c r="AO575" s="29" t="s">
        <v>836</v>
      </c>
      <c r="AP575" s="29">
        <v>13412905</v>
      </c>
    </row>
    <row r="576" spans="26:42" x14ac:dyDescent="0.25">
      <c r="Z576"/>
      <c r="AF576" s="29" t="s">
        <v>816</v>
      </c>
      <c r="AG576" s="29" t="s">
        <v>837</v>
      </c>
      <c r="AH576" s="32">
        <v>52.16</v>
      </c>
      <c r="AI576" s="33">
        <v>575</v>
      </c>
      <c r="AK576" s="34" t="s">
        <v>816</v>
      </c>
      <c r="AL576" s="29" t="s">
        <v>837</v>
      </c>
      <c r="AM576" s="29">
        <v>299</v>
      </c>
      <c r="AN576" s="34" t="s">
        <v>816</v>
      </c>
      <c r="AO576" s="29" t="s">
        <v>837</v>
      </c>
      <c r="AP576" s="29">
        <v>5732793</v>
      </c>
    </row>
    <row r="577" spans="26:42" x14ac:dyDescent="0.25">
      <c r="Z577"/>
      <c r="AF577" s="29" t="s">
        <v>816</v>
      </c>
      <c r="AG577" s="29" t="s">
        <v>838</v>
      </c>
      <c r="AH577" s="32">
        <v>129.25</v>
      </c>
      <c r="AI577" s="33">
        <v>576</v>
      </c>
      <c r="AK577" s="34" t="s">
        <v>816</v>
      </c>
      <c r="AL577" s="29" t="s">
        <v>838</v>
      </c>
      <c r="AM577" s="29">
        <v>599</v>
      </c>
      <c r="AN577" s="34" t="s">
        <v>816</v>
      </c>
      <c r="AO577" s="29" t="s">
        <v>838</v>
      </c>
      <c r="AP577" s="29">
        <v>4688627</v>
      </c>
    </row>
    <row r="578" spans="26:42" x14ac:dyDescent="0.25">
      <c r="Z578"/>
      <c r="AF578" s="29" t="s">
        <v>816</v>
      </c>
      <c r="AG578" s="29" t="s">
        <v>839</v>
      </c>
      <c r="AH578" s="32">
        <v>20.36</v>
      </c>
      <c r="AI578" s="33">
        <v>577</v>
      </c>
      <c r="AK578" s="34" t="s">
        <v>816</v>
      </c>
      <c r="AL578" s="29" t="s">
        <v>839</v>
      </c>
      <c r="AM578" s="29">
        <v>555</v>
      </c>
      <c r="AN578" s="34" t="s">
        <v>816</v>
      </c>
      <c r="AO578" s="29" t="s">
        <v>839</v>
      </c>
      <c r="AP578" s="29">
        <v>27451177</v>
      </c>
    </row>
    <row r="579" spans="26:42" x14ac:dyDescent="0.25">
      <c r="Z579"/>
      <c r="AF579" s="29" t="s">
        <v>816</v>
      </c>
      <c r="AG579" s="29" t="s">
        <v>840</v>
      </c>
      <c r="AH579" s="32">
        <v>47.29</v>
      </c>
      <c r="AI579" s="33">
        <v>578</v>
      </c>
      <c r="AK579" s="34" t="s">
        <v>816</v>
      </c>
      <c r="AL579" s="29" t="s">
        <v>840</v>
      </c>
      <c r="AM579" s="29">
        <v>201</v>
      </c>
      <c r="AN579" s="34" t="s">
        <v>816</v>
      </c>
      <c r="AO579" s="29" t="s">
        <v>840</v>
      </c>
      <c r="AP579" s="29">
        <v>4175974</v>
      </c>
    </row>
    <row r="580" spans="26:42" x14ac:dyDescent="0.25">
      <c r="Z580"/>
      <c r="AF580" s="29" t="s">
        <v>816</v>
      </c>
      <c r="AG580" s="29" t="s">
        <v>841</v>
      </c>
      <c r="AH580" s="32">
        <v>24.34</v>
      </c>
      <c r="AI580" s="33">
        <v>579</v>
      </c>
      <c r="AK580" s="34" t="s">
        <v>816</v>
      </c>
      <c r="AL580" s="29" t="s">
        <v>841</v>
      </c>
      <c r="AM580" s="29">
        <v>139</v>
      </c>
      <c r="AN580" s="34" t="s">
        <v>816</v>
      </c>
      <c r="AO580" s="29" t="s">
        <v>841</v>
      </c>
      <c r="AP580" s="29">
        <v>5834853</v>
      </c>
    </row>
    <row r="581" spans="26:42" x14ac:dyDescent="0.25">
      <c r="Z581"/>
      <c r="AF581" s="29" t="s">
        <v>816</v>
      </c>
      <c r="AG581" s="29" t="s">
        <v>842</v>
      </c>
      <c r="AH581" s="32">
        <v>6.65</v>
      </c>
      <c r="AI581" s="33">
        <v>580</v>
      </c>
      <c r="AK581" s="34" t="s">
        <v>816</v>
      </c>
      <c r="AL581" s="29" t="s">
        <v>842</v>
      </c>
      <c r="AM581" s="29">
        <v>257</v>
      </c>
      <c r="AN581" s="34" t="s">
        <v>816</v>
      </c>
      <c r="AO581" s="29" t="s">
        <v>842</v>
      </c>
      <c r="AP581" s="29">
        <v>39484218</v>
      </c>
    </row>
    <row r="582" spans="26:42" x14ac:dyDescent="0.25">
      <c r="Z582"/>
      <c r="AF582" s="29" t="s">
        <v>816</v>
      </c>
      <c r="AG582" s="29" t="s">
        <v>843</v>
      </c>
      <c r="AH582" s="32">
        <v>6.44</v>
      </c>
      <c r="AI582" s="33">
        <v>581</v>
      </c>
      <c r="AK582" s="34" t="s">
        <v>816</v>
      </c>
      <c r="AL582" s="29" t="s">
        <v>843</v>
      </c>
      <c r="AM582" s="29">
        <v>164</v>
      </c>
      <c r="AN582" s="34" t="s">
        <v>816</v>
      </c>
      <c r="AO582" s="29" t="s">
        <v>843</v>
      </c>
      <c r="AP582" s="29">
        <v>25171593</v>
      </c>
    </row>
    <row r="583" spans="26:42" x14ac:dyDescent="0.25">
      <c r="Z583"/>
      <c r="AF583" s="29" t="s">
        <v>816</v>
      </c>
      <c r="AG583" s="29" t="s">
        <v>844</v>
      </c>
      <c r="AH583" s="32">
        <v>50.86</v>
      </c>
      <c r="AI583" s="33">
        <v>582</v>
      </c>
      <c r="AK583" s="34" t="s">
        <v>816</v>
      </c>
      <c r="AL583" s="29" t="s">
        <v>844</v>
      </c>
      <c r="AM583" s="29">
        <v>373</v>
      </c>
      <c r="AN583" s="34" t="s">
        <v>816</v>
      </c>
      <c r="AO583" s="29" t="s">
        <v>844</v>
      </c>
      <c r="AP583" s="29">
        <v>7206154</v>
      </c>
    </row>
    <row r="584" spans="26:42" x14ac:dyDescent="0.25">
      <c r="Z584"/>
      <c r="AF584" s="29" t="s">
        <v>816</v>
      </c>
      <c r="AG584" s="29" t="s">
        <v>845</v>
      </c>
      <c r="AH584" s="32">
        <v>36.97</v>
      </c>
      <c r="AI584" s="33">
        <v>583</v>
      </c>
      <c r="AK584" s="34" t="s">
        <v>816</v>
      </c>
      <c r="AL584" s="29" t="s">
        <v>845</v>
      </c>
      <c r="AM584" s="29">
        <v>251</v>
      </c>
      <c r="AN584" s="34" t="s">
        <v>816</v>
      </c>
      <c r="AO584" s="29" t="s">
        <v>845</v>
      </c>
      <c r="AP584" s="29">
        <v>6830105</v>
      </c>
    </row>
    <row r="585" spans="26:42" x14ac:dyDescent="0.25">
      <c r="Z585"/>
      <c r="AF585" s="29" t="s">
        <v>816</v>
      </c>
      <c r="AG585" s="29" t="s">
        <v>846</v>
      </c>
      <c r="AH585" s="32">
        <v>14.94</v>
      </c>
      <c r="AI585" s="33">
        <v>584</v>
      </c>
      <c r="AK585" s="34" t="s">
        <v>816</v>
      </c>
      <c r="AL585" s="29" t="s">
        <v>846</v>
      </c>
      <c r="AM585" s="29">
        <v>194</v>
      </c>
      <c r="AN585" s="34" t="s">
        <v>816</v>
      </c>
      <c r="AO585" s="29" t="s">
        <v>846</v>
      </c>
      <c r="AP585" s="29">
        <v>12652840</v>
      </c>
    </row>
    <row r="586" spans="26:42" x14ac:dyDescent="0.25">
      <c r="Z586"/>
      <c r="AF586" s="29" t="s">
        <v>816</v>
      </c>
      <c r="AG586" s="29" t="s">
        <v>847</v>
      </c>
      <c r="AH586" s="32">
        <v>77.05</v>
      </c>
      <c r="AI586" s="33">
        <v>585</v>
      </c>
      <c r="AK586" s="34" t="s">
        <v>816</v>
      </c>
      <c r="AL586" s="29" t="s">
        <v>847</v>
      </c>
      <c r="AM586" s="29">
        <v>623</v>
      </c>
      <c r="AN586" s="34" t="s">
        <v>816</v>
      </c>
      <c r="AO586" s="29" t="s">
        <v>847</v>
      </c>
      <c r="AP586" s="29">
        <v>8046325</v>
      </c>
    </row>
    <row r="587" spans="26:42" x14ac:dyDescent="0.25">
      <c r="Z587"/>
      <c r="AF587" s="29" t="s">
        <v>816</v>
      </c>
      <c r="AG587" s="29" t="s">
        <v>848</v>
      </c>
      <c r="AH587" s="32">
        <v>85.25</v>
      </c>
      <c r="AI587" s="33">
        <v>586</v>
      </c>
      <c r="AK587" s="34" t="s">
        <v>816</v>
      </c>
      <c r="AL587" s="29" t="s">
        <v>848</v>
      </c>
      <c r="AM587" s="29">
        <v>801</v>
      </c>
      <c r="AN587" s="34" t="s">
        <v>816</v>
      </c>
      <c r="AO587" s="29" t="s">
        <v>848</v>
      </c>
      <c r="AP587" s="29">
        <v>9413061</v>
      </c>
    </row>
    <row r="588" spans="26:42" x14ac:dyDescent="0.25">
      <c r="Z588"/>
      <c r="AF588" s="29" t="s">
        <v>816</v>
      </c>
      <c r="AG588" s="29" t="s">
        <v>849</v>
      </c>
      <c r="AH588" s="32">
        <v>60.25</v>
      </c>
      <c r="AI588" s="33">
        <v>587</v>
      </c>
      <c r="AK588" s="34" t="s">
        <v>816</v>
      </c>
      <c r="AL588" s="29" t="s">
        <v>849</v>
      </c>
      <c r="AM588" s="29">
        <v>233</v>
      </c>
      <c r="AN588" s="34" t="s">
        <v>816</v>
      </c>
      <c r="AO588" s="29" t="s">
        <v>849</v>
      </c>
      <c r="AP588" s="29">
        <v>3941850</v>
      </c>
    </row>
    <row r="589" spans="26:42" x14ac:dyDescent="0.25">
      <c r="Z589"/>
      <c r="AF589" s="29" t="s">
        <v>816</v>
      </c>
      <c r="AG589" s="29" t="s">
        <v>850</v>
      </c>
      <c r="AH589" s="32">
        <v>105.8</v>
      </c>
      <c r="AI589" s="33">
        <v>588</v>
      </c>
      <c r="AK589" s="34" t="s">
        <v>816</v>
      </c>
      <c r="AL589" s="29" t="s">
        <v>850</v>
      </c>
      <c r="AM589" s="29">
        <v>471</v>
      </c>
      <c r="AN589" s="34" t="s">
        <v>816</v>
      </c>
      <c r="AO589" s="29" t="s">
        <v>850</v>
      </c>
      <c r="AP589" s="29">
        <v>4451768</v>
      </c>
    </row>
    <row r="590" spans="26:42" x14ac:dyDescent="0.25">
      <c r="Z590"/>
      <c r="AF590" s="29" t="s">
        <v>816</v>
      </c>
      <c r="AG590" s="29" t="s">
        <v>851</v>
      </c>
      <c r="AH590" s="32">
        <v>67.430000000000007</v>
      </c>
      <c r="AI590" s="33">
        <v>589</v>
      </c>
      <c r="AK590" s="34" t="s">
        <v>816</v>
      </c>
      <c r="AL590" s="29" t="s">
        <v>851</v>
      </c>
      <c r="AM590" s="29">
        <v>672</v>
      </c>
      <c r="AN590" s="34" t="s">
        <v>816</v>
      </c>
      <c r="AO590" s="29" t="s">
        <v>851</v>
      </c>
      <c r="AP590" s="29">
        <v>9905851</v>
      </c>
    </row>
    <row r="591" spans="26:42" x14ac:dyDescent="0.25">
      <c r="Z591"/>
      <c r="AF591" s="29" t="s">
        <v>816</v>
      </c>
      <c r="AG591" s="29" t="s">
        <v>852</v>
      </c>
      <c r="AH591" s="32">
        <v>5.14</v>
      </c>
      <c r="AI591" s="33">
        <v>590</v>
      </c>
      <c r="AK591" s="34" t="s">
        <v>816</v>
      </c>
      <c r="AL591" s="29" t="s">
        <v>852</v>
      </c>
      <c r="AM591" s="29">
        <v>56</v>
      </c>
      <c r="AN591" s="34" t="s">
        <v>816</v>
      </c>
      <c r="AO591" s="29" t="s">
        <v>852</v>
      </c>
      <c r="AP591" s="29">
        <v>10985090</v>
      </c>
    </row>
    <row r="592" spans="26:42" x14ac:dyDescent="0.25">
      <c r="Z592"/>
      <c r="AF592" s="29" t="s">
        <v>816</v>
      </c>
      <c r="AG592" s="29" t="s">
        <v>853</v>
      </c>
      <c r="AH592" s="32">
        <v>79.36</v>
      </c>
      <c r="AI592" s="33">
        <v>591</v>
      </c>
      <c r="AK592" s="34" t="s">
        <v>816</v>
      </c>
      <c r="AL592" s="29" t="s">
        <v>853</v>
      </c>
      <c r="AM592" s="29">
        <v>372</v>
      </c>
      <c r="AN592" s="34" t="s">
        <v>816</v>
      </c>
      <c r="AO592" s="29" t="s">
        <v>853</v>
      </c>
      <c r="AP592" s="29">
        <v>4725520</v>
      </c>
    </row>
    <row r="593" spans="26:42" x14ac:dyDescent="0.25">
      <c r="Z593"/>
      <c r="AF593" s="29" t="s">
        <v>816</v>
      </c>
      <c r="AG593" s="29" t="s">
        <v>854</v>
      </c>
      <c r="AH593" s="32">
        <v>52.03</v>
      </c>
      <c r="AI593" s="33">
        <v>592</v>
      </c>
      <c r="AK593" s="34" t="s">
        <v>816</v>
      </c>
      <c r="AL593" s="29" t="s">
        <v>854</v>
      </c>
      <c r="AM593" s="29">
        <v>584</v>
      </c>
      <c r="AN593" s="34" t="s">
        <v>816</v>
      </c>
      <c r="AO593" s="29" t="s">
        <v>854</v>
      </c>
      <c r="AP593" s="29">
        <v>11223924</v>
      </c>
    </row>
    <row r="594" spans="26:42" x14ac:dyDescent="0.25">
      <c r="Z594"/>
      <c r="AF594" s="29" t="s">
        <v>816</v>
      </c>
      <c r="AG594" s="29" t="s">
        <v>855</v>
      </c>
      <c r="AH594" s="32">
        <v>4.8600000000000003</v>
      </c>
      <c r="AI594" s="33">
        <v>593</v>
      </c>
      <c r="AK594" s="34" t="s">
        <v>816</v>
      </c>
      <c r="AL594" s="29" t="s">
        <v>855</v>
      </c>
      <c r="AM594" s="29">
        <v>109</v>
      </c>
      <c r="AN594" s="34" t="s">
        <v>816</v>
      </c>
      <c r="AO594" s="29" t="s">
        <v>855</v>
      </c>
      <c r="AP594" s="29">
        <v>20591386</v>
      </c>
    </row>
    <row r="595" spans="26:42" x14ac:dyDescent="0.25">
      <c r="Z595"/>
      <c r="AF595" s="29" t="s">
        <v>816</v>
      </c>
      <c r="AG595" s="29" t="s">
        <v>856</v>
      </c>
      <c r="AH595" s="32">
        <v>20.07</v>
      </c>
      <c r="AI595" s="33">
        <v>594</v>
      </c>
      <c r="AK595" s="34" t="s">
        <v>816</v>
      </c>
      <c r="AL595" s="29" t="s">
        <v>856</v>
      </c>
      <c r="AM595" s="29">
        <v>444</v>
      </c>
      <c r="AN595" s="34" t="s">
        <v>816</v>
      </c>
      <c r="AO595" s="29" t="s">
        <v>856</v>
      </c>
      <c r="AP595" s="29">
        <v>21894112</v>
      </c>
    </row>
    <row r="596" spans="26:42" x14ac:dyDescent="0.25">
      <c r="Z596"/>
      <c r="AF596" s="29" t="s">
        <v>816</v>
      </c>
      <c r="AG596" s="29" t="s">
        <v>857</v>
      </c>
      <c r="AH596" s="32">
        <v>34.520000000000003</v>
      </c>
      <c r="AI596" s="33">
        <v>595</v>
      </c>
      <c r="AK596" s="34" t="s">
        <v>816</v>
      </c>
      <c r="AL596" s="29" t="s">
        <v>857</v>
      </c>
      <c r="AM596" s="29">
        <v>91</v>
      </c>
      <c r="AN596" s="34" t="s">
        <v>816</v>
      </c>
      <c r="AO596" s="29" t="s">
        <v>857</v>
      </c>
      <c r="AP596" s="29">
        <v>2636328</v>
      </c>
    </row>
    <row r="597" spans="26:42" x14ac:dyDescent="0.25">
      <c r="Z597"/>
      <c r="AF597" s="29" t="s">
        <v>858</v>
      </c>
      <c r="AG597" s="29" t="s">
        <v>859</v>
      </c>
      <c r="AH597" s="32">
        <v>163.9</v>
      </c>
      <c r="AI597" s="33">
        <v>596</v>
      </c>
      <c r="AK597" s="34" t="s">
        <v>858</v>
      </c>
      <c r="AL597" s="29" t="s">
        <v>859</v>
      </c>
      <c r="AM597" s="29">
        <v>353</v>
      </c>
      <c r="AN597" s="34" t="s">
        <v>858</v>
      </c>
      <c r="AO597" s="29" t="s">
        <v>859</v>
      </c>
      <c r="AP597" s="29">
        <v>2150764</v>
      </c>
    </row>
    <row r="598" spans="26:42" x14ac:dyDescent="0.25">
      <c r="Z598"/>
      <c r="AF598" s="29" t="s">
        <v>858</v>
      </c>
      <c r="AG598" s="29" t="s">
        <v>860</v>
      </c>
      <c r="AH598" s="32">
        <v>10.51</v>
      </c>
      <c r="AI598" s="33">
        <v>597</v>
      </c>
      <c r="AK598" s="34" t="s">
        <v>858</v>
      </c>
      <c r="AL598" s="29" t="s">
        <v>860</v>
      </c>
      <c r="AM598" s="29">
        <v>911</v>
      </c>
      <c r="AN598" s="34" t="s">
        <v>858</v>
      </c>
      <c r="AO598" s="29" t="s">
        <v>860</v>
      </c>
      <c r="AP598" s="29">
        <v>86185786</v>
      </c>
    </row>
    <row r="599" spans="26:42" x14ac:dyDescent="0.25">
      <c r="Z599"/>
      <c r="AF599" s="29" t="s">
        <v>858</v>
      </c>
      <c r="AG599" s="29" t="s">
        <v>861</v>
      </c>
      <c r="AH599" s="32">
        <v>72.180000000000007</v>
      </c>
      <c r="AI599" s="33">
        <v>598</v>
      </c>
      <c r="AK599" s="34" t="s">
        <v>858</v>
      </c>
      <c r="AL599" s="29" t="s">
        <v>861</v>
      </c>
      <c r="AM599" s="29">
        <v>559</v>
      </c>
      <c r="AN599" s="34" t="s">
        <v>858</v>
      </c>
      <c r="AO599" s="29" t="s">
        <v>861</v>
      </c>
      <c r="AP599" s="29">
        <v>7661562</v>
      </c>
    </row>
    <row r="600" spans="26:42" x14ac:dyDescent="0.25">
      <c r="Z600"/>
      <c r="AF600" s="29" t="s">
        <v>858</v>
      </c>
      <c r="AG600" s="29" t="s">
        <v>862</v>
      </c>
      <c r="AH600" s="32">
        <v>140.05000000000001</v>
      </c>
      <c r="AI600" s="33">
        <v>599</v>
      </c>
      <c r="AK600" s="34" t="s">
        <v>858</v>
      </c>
      <c r="AL600" s="29" t="s">
        <v>862</v>
      </c>
      <c r="AM600" s="29">
        <v>349</v>
      </c>
      <c r="AN600" s="34" t="s">
        <v>858</v>
      </c>
      <c r="AO600" s="29" t="s">
        <v>862</v>
      </c>
      <c r="AP600" s="29">
        <v>2420560</v>
      </c>
    </row>
    <row r="601" spans="26:42" x14ac:dyDescent="0.25">
      <c r="Z601"/>
      <c r="AF601" s="29" t="s">
        <v>858</v>
      </c>
      <c r="AG601" s="29" t="s">
        <v>863</v>
      </c>
      <c r="AH601" s="32">
        <v>122.22</v>
      </c>
      <c r="AI601" s="33">
        <v>600</v>
      </c>
      <c r="AK601" s="34" t="s">
        <v>858</v>
      </c>
      <c r="AL601" s="29" t="s">
        <v>863</v>
      </c>
      <c r="AM601" s="29">
        <v>179</v>
      </c>
      <c r="AN601" s="34" t="s">
        <v>858</v>
      </c>
      <c r="AO601" s="29" t="s">
        <v>863</v>
      </c>
      <c r="AP601" s="29">
        <v>1333707</v>
      </c>
    </row>
    <row r="602" spans="26:42" x14ac:dyDescent="0.25">
      <c r="Z602"/>
      <c r="AF602" s="29" t="s">
        <v>858</v>
      </c>
      <c r="AG602" s="29" t="s">
        <v>864</v>
      </c>
      <c r="AH602" s="32">
        <v>210.16</v>
      </c>
      <c r="AI602" s="33">
        <v>601</v>
      </c>
      <c r="AK602" s="34" t="s">
        <v>858</v>
      </c>
      <c r="AL602" s="29" t="s">
        <v>864</v>
      </c>
      <c r="AM602" s="29">
        <v>936</v>
      </c>
      <c r="AN602" s="34" t="s">
        <v>858</v>
      </c>
      <c r="AO602" s="29" t="s">
        <v>864</v>
      </c>
      <c r="AP602" s="29">
        <v>4387206</v>
      </c>
    </row>
    <row r="603" spans="26:42" x14ac:dyDescent="0.25">
      <c r="Z603"/>
      <c r="AF603" s="29" t="s">
        <v>858</v>
      </c>
      <c r="AG603" s="29" t="s">
        <v>865</v>
      </c>
      <c r="AH603" s="32">
        <v>22.62</v>
      </c>
      <c r="AI603" s="33">
        <v>602</v>
      </c>
      <c r="AK603" s="34" t="s">
        <v>858</v>
      </c>
      <c r="AL603" s="29" t="s">
        <v>865</v>
      </c>
      <c r="AM603" s="29">
        <v>137</v>
      </c>
      <c r="AN603" s="34" t="s">
        <v>858</v>
      </c>
      <c r="AO603" s="29" t="s">
        <v>865</v>
      </c>
      <c r="AP603" s="29">
        <v>6013491</v>
      </c>
    </row>
    <row r="604" spans="26:42" x14ac:dyDescent="0.25">
      <c r="Z604"/>
      <c r="AF604" s="29" t="s">
        <v>858</v>
      </c>
      <c r="AG604" s="29" t="s">
        <v>866</v>
      </c>
      <c r="AH604" s="32">
        <v>84.8</v>
      </c>
      <c r="AI604" s="33">
        <v>603</v>
      </c>
      <c r="AK604" s="34" t="s">
        <v>858</v>
      </c>
      <c r="AL604" s="29" t="s">
        <v>866</v>
      </c>
      <c r="AM604" s="29">
        <v>176</v>
      </c>
      <c r="AN604" s="34" t="s">
        <v>858</v>
      </c>
      <c r="AO604" s="29" t="s">
        <v>866</v>
      </c>
      <c r="AP604" s="29">
        <v>2057663</v>
      </c>
    </row>
    <row r="605" spans="26:42" x14ac:dyDescent="0.25">
      <c r="Z605"/>
      <c r="AF605" s="29" t="s">
        <v>858</v>
      </c>
      <c r="AG605" s="29" t="s">
        <v>867</v>
      </c>
      <c r="AH605" s="32">
        <v>56.75</v>
      </c>
      <c r="AI605" s="33">
        <v>604</v>
      </c>
      <c r="AK605" s="34" t="s">
        <v>858</v>
      </c>
      <c r="AL605" s="29" t="s">
        <v>867</v>
      </c>
      <c r="AM605" s="29">
        <v>106</v>
      </c>
      <c r="AN605" s="34" t="s">
        <v>858</v>
      </c>
      <c r="AO605" s="29" t="s">
        <v>867</v>
      </c>
      <c r="AP605" s="29">
        <v>1832720</v>
      </c>
    </row>
    <row r="606" spans="26:42" x14ac:dyDescent="0.25">
      <c r="Z606"/>
      <c r="AF606" s="29" t="s">
        <v>858</v>
      </c>
      <c r="AG606" s="29" t="s">
        <v>868</v>
      </c>
      <c r="AH606" s="32">
        <v>37.54</v>
      </c>
      <c r="AI606" s="33">
        <v>605</v>
      </c>
      <c r="AK606" s="34" t="s">
        <v>858</v>
      </c>
      <c r="AL606" s="29" t="s">
        <v>868</v>
      </c>
      <c r="AM606" s="29">
        <v>125</v>
      </c>
      <c r="AN606" s="34" t="s">
        <v>858</v>
      </c>
      <c r="AO606" s="29" t="s">
        <v>868</v>
      </c>
      <c r="AP606" s="29">
        <v>3343379</v>
      </c>
    </row>
    <row r="607" spans="26:42" x14ac:dyDescent="0.25">
      <c r="Z607"/>
      <c r="AF607" s="29" t="s">
        <v>858</v>
      </c>
      <c r="AG607" s="29" t="s">
        <v>869</v>
      </c>
      <c r="AH607" s="32">
        <v>38.090000000000003</v>
      </c>
      <c r="AI607" s="33">
        <v>606</v>
      </c>
      <c r="AK607" s="34" t="s">
        <v>858</v>
      </c>
      <c r="AL607" s="29" t="s">
        <v>869</v>
      </c>
      <c r="AM607" s="29">
        <v>158</v>
      </c>
      <c r="AN607" s="34" t="s">
        <v>858</v>
      </c>
      <c r="AO607" s="29" t="s">
        <v>869</v>
      </c>
      <c r="AP607" s="29">
        <v>4227227</v>
      </c>
    </row>
    <row r="608" spans="26:42" x14ac:dyDescent="0.25">
      <c r="Z608"/>
      <c r="AF608" s="29" t="s">
        <v>858</v>
      </c>
      <c r="AG608" s="29" t="s">
        <v>870</v>
      </c>
      <c r="AH608" s="32">
        <v>74.959999999999994</v>
      </c>
      <c r="AI608" s="33">
        <v>607</v>
      </c>
      <c r="AK608" s="34" t="s">
        <v>858</v>
      </c>
      <c r="AL608" s="29" t="s">
        <v>870</v>
      </c>
      <c r="AM608" s="29">
        <v>948</v>
      </c>
      <c r="AN608" s="34" t="s">
        <v>858</v>
      </c>
      <c r="AO608" s="29" t="s">
        <v>870</v>
      </c>
      <c r="AP608" s="29">
        <v>12747592</v>
      </c>
    </row>
    <row r="609" spans="26:42" x14ac:dyDescent="0.25">
      <c r="Z609"/>
      <c r="AF609" s="29" t="s">
        <v>858</v>
      </c>
      <c r="AG609" s="29" t="s">
        <v>871</v>
      </c>
      <c r="AH609" s="32">
        <v>21</v>
      </c>
      <c r="AI609" s="33">
        <v>608</v>
      </c>
      <c r="AK609" s="34" t="s">
        <v>858</v>
      </c>
      <c r="AL609" s="29" t="s">
        <v>871</v>
      </c>
      <c r="AM609" s="29">
        <v>888</v>
      </c>
      <c r="AN609" s="34" t="s">
        <v>858</v>
      </c>
      <c r="AO609" s="29" t="s">
        <v>871</v>
      </c>
      <c r="AP609" s="29">
        <v>42171833</v>
      </c>
    </row>
    <row r="610" spans="26:42" x14ac:dyDescent="0.25">
      <c r="Z610"/>
      <c r="AF610" s="29" t="s">
        <v>858</v>
      </c>
      <c r="AG610" s="29" t="s">
        <v>872</v>
      </c>
      <c r="AH610" s="32">
        <v>16.149999999999999</v>
      </c>
      <c r="AI610" s="33">
        <v>609</v>
      </c>
      <c r="AK610" s="34" t="s">
        <v>858</v>
      </c>
      <c r="AL610" s="29" t="s">
        <v>872</v>
      </c>
      <c r="AM610" s="29">
        <v>245</v>
      </c>
      <c r="AN610" s="34" t="s">
        <v>858</v>
      </c>
      <c r="AO610" s="29" t="s">
        <v>872</v>
      </c>
      <c r="AP610" s="29">
        <v>15017821</v>
      </c>
    </row>
    <row r="611" spans="26:42" x14ac:dyDescent="0.25">
      <c r="Z611"/>
      <c r="AF611" s="29" t="s">
        <v>858</v>
      </c>
      <c r="AG611" s="29" t="s">
        <v>873</v>
      </c>
      <c r="AH611" s="32">
        <v>40.5</v>
      </c>
      <c r="AI611" s="33">
        <v>610</v>
      </c>
      <c r="AK611" s="34" t="s">
        <v>858</v>
      </c>
      <c r="AL611" s="29" t="s">
        <v>873</v>
      </c>
      <c r="AM611" s="29">
        <v>668</v>
      </c>
      <c r="AN611" s="34" t="s">
        <v>858</v>
      </c>
      <c r="AO611" s="29" t="s">
        <v>873</v>
      </c>
      <c r="AP611" s="29">
        <v>16396399</v>
      </c>
    </row>
    <row r="612" spans="26:42" x14ac:dyDescent="0.25">
      <c r="Z612"/>
      <c r="AF612" s="29" t="s">
        <v>858</v>
      </c>
      <c r="AG612" s="29" t="s">
        <v>874</v>
      </c>
      <c r="AH612" s="32">
        <v>60.3</v>
      </c>
      <c r="AI612" s="33">
        <v>611</v>
      </c>
      <c r="AK612" s="34" t="s">
        <v>858</v>
      </c>
      <c r="AL612" s="29" t="s">
        <v>874</v>
      </c>
      <c r="AM612" s="29">
        <v>333</v>
      </c>
      <c r="AN612" s="34" t="s">
        <v>858</v>
      </c>
      <c r="AO612" s="29" t="s">
        <v>874</v>
      </c>
      <c r="AP612" s="29">
        <v>5414175</v>
      </c>
    </row>
    <row r="613" spans="26:42" x14ac:dyDescent="0.25">
      <c r="Z613"/>
      <c r="AF613" s="29" t="s">
        <v>858</v>
      </c>
      <c r="AG613" s="29" t="s">
        <v>875</v>
      </c>
      <c r="AH613" s="32">
        <v>196.98</v>
      </c>
      <c r="AI613" s="33">
        <v>612</v>
      </c>
      <c r="AK613" s="34" t="s">
        <v>858</v>
      </c>
      <c r="AL613" s="29" t="s">
        <v>875</v>
      </c>
      <c r="AM613" s="29">
        <v>181</v>
      </c>
      <c r="AN613" s="34" t="s">
        <v>858</v>
      </c>
      <c r="AO613" s="29" t="s">
        <v>875</v>
      </c>
      <c r="AP613" s="29">
        <v>908729</v>
      </c>
    </row>
    <row r="614" spans="26:42" x14ac:dyDescent="0.25">
      <c r="Z614"/>
      <c r="AF614" s="29" t="s">
        <v>858</v>
      </c>
      <c r="AG614" s="29" t="s">
        <v>876</v>
      </c>
      <c r="AH614" s="32">
        <v>57.45</v>
      </c>
      <c r="AI614" s="33">
        <v>613</v>
      </c>
      <c r="AK614" s="34" t="s">
        <v>858</v>
      </c>
      <c r="AL614" s="29" t="s">
        <v>876</v>
      </c>
      <c r="AM614" s="29">
        <v>634</v>
      </c>
      <c r="AN614" s="34" t="s">
        <v>858</v>
      </c>
      <c r="AO614" s="29" t="s">
        <v>876</v>
      </c>
      <c r="AP614" s="29">
        <v>11069631</v>
      </c>
    </row>
    <row r="615" spans="26:42" x14ac:dyDescent="0.25">
      <c r="Z615"/>
      <c r="AF615" s="29" t="s">
        <v>858</v>
      </c>
      <c r="AG615" s="29" t="s">
        <v>877</v>
      </c>
      <c r="AH615" s="32">
        <v>7.04</v>
      </c>
      <c r="AI615" s="33">
        <v>614</v>
      </c>
      <c r="AK615" s="34" t="s">
        <v>858</v>
      </c>
      <c r="AL615" s="29" t="s">
        <v>877</v>
      </c>
      <c r="AM615" s="29">
        <v>190</v>
      </c>
      <c r="AN615" s="34" t="s">
        <v>858</v>
      </c>
      <c r="AO615" s="29" t="s">
        <v>877</v>
      </c>
      <c r="AP615" s="29">
        <v>27146121</v>
      </c>
    </row>
    <row r="616" spans="26:42" x14ac:dyDescent="0.25">
      <c r="Z616"/>
      <c r="AF616" s="29" t="s">
        <v>858</v>
      </c>
      <c r="AG616" s="29" t="s">
        <v>878</v>
      </c>
      <c r="AH616" s="32">
        <v>31.39</v>
      </c>
      <c r="AI616" s="33">
        <v>615</v>
      </c>
      <c r="AK616" s="34" t="s">
        <v>858</v>
      </c>
      <c r="AL616" s="29" t="s">
        <v>878</v>
      </c>
      <c r="AM616" s="29">
        <v>455</v>
      </c>
      <c r="AN616" s="34" t="s">
        <v>858</v>
      </c>
      <c r="AO616" s="29" t="s">
        <v>878</v>
      </c>
      <c r="AP616" s="29">
        <v>14302592</v>
      </c>
    </row>
    <row r="617" spans="26:42" x14ac:dyDescent="0.25">
      <c r="Z617"/>
      <c r="AF617" s="29" t="s">
        <v>858</v>
      </c>
      <c r="AG617" s="29" t="s">
        <v>879</v>
      </c>
      <c r="AH617" s="32">
        <v>48.36</v>
      </c>
      <c r="AI617" s="33">
        <v>616</v>
      </c>
      <c r="AK617" s="34" t="s">
        <v>858</v>
      </c>
      <c r="AL617" s="29" t="s">
        <v>879</v>
      </c>
      <c r="AM617" s="29">
        <v>245</v>
      </c>
      <c r="AN617" s="34" t="s">
        <v>858</v>
      </c>
      <c r="AO617" s="29" t="s">
        <v>879</v>
      </c>
      <c r="AP617" s="29">
        <v>5107552</v>
      </c>
    </row>
    <row r="618" spans="26:42" x14ac:dyDescent="0.25">
      <c r="Z618"/>
      <c r="AF618" s="29" t="s">
        <v>858</v>
      </c>
      <c r="AG618" s="29" t="s">
        <v>880</v>
      </c>
      <c r="AH618" s="32">
        <v>30.97</v>
      </c>
      <c r="AI618" s="33">
        <v>617</v>
      </c>
      <c r="AK618" s="34" t="s">
        <v>858</v>
      </c>
      <c r="AL618" s="29" t="s">
        <v>880</v>
      </c>
      <c r="AM618" s="29">
        <v>513</v>
      </c>
      <c r="AN618" s="34" t="s">
        <v>858</v>
      </c>
      <c r="AO618" s="29" t="s">
        <v>880</v>
      </c>
      <c r="AP618" s="29">
        <v>16628651</v>
      </c>
    </row>
    <row r="619" spans="26:42" x14ac:dyDescent="0.25">
      <c r="Z619"/>
      <c r="AF619" s="29" t="s">
        <v>858</v>
      </c>
      <c r="AG619" s="29" t="s">
        <v>881</v>
      </c>
      <c r="AH619" s="32">
        <v>39.78</v>
      </c>
      <c r="AI619" s="33">
        <v>618</v>
      </c>
      <c r="AK619" s="34" t="s">
        <v>858</v>
      </c>
      <c r="AL619" s="29" t="s">
        <v>881</v>
      </c>
      <c r="AM619" s="29">
        <v>538</v>
      </c>
      <c r="AN619" s="34" t="s">
        <v>858</v>
      </c>
      <c r="AO619" s="29" t="s">
        <v>881</v>
      </c>
      <c r="AP619" s="29">
        <v>13122503</v>
      </c>
    </row>
    <row r="620" spans="26:42" x14ac:dyDescent="0.25">
      <c r="Z620"/>
      <c r="AF620" s="29" t="s">
        <v>858</v>
      </c>
      <c r="AG620" s="29" t="s">
        <v>882</v>
      </c>
      <c r="AH620" s="32">
        <v>35.270000000000003</v>
      </c>
      <c r="AI620" s="33">
        <v>619</v>
      </c>
      <c r="AK620" s="34" t="s">
        <v>858</v>
      </c>
      <c r="AL620" s="29" t="s">
        <v>882</v>
      </c>
      <c r="AM620" s="29">
        <v>261</v>
      </c>
      <c r="AN620" s="34" t="s">
        <v>858</v>
      </c>
      <c r="AO620" s="29" t="s">
        <v>882</v>
      </c>
      <c r="AP620" s="29">
        <v>7443521</v>
      </c>
    </row>
    <row r="621" spans="26:42" x14ac:dyDescent="0.25">
      <c r="Z621"/>
      <c r="AF621" s="29" t="s">
        <v>858</v>
      </c>
      <c r="AG621" s="29" t="s">
        <v>883</v>
      </c>
      <c r="AH621" s="32">
        <v>64.95</v>
      </c>
      <c r="AI621" s="33">
        <v>620</v>
      </c>
      <c r="AK621" s="34" t="s">
        <v>858</v>
      </c>
      <c r="AL621" s="29" t="s">
        <v>883</v>
      </c>
      <c r="AM621" s="29">
        <v>920</v>
      </c>
      <c r="AN621" s="34" t="s">
        <v>858</v>
      </c>
      <c r="AO621" s="29" t="s">
        <v>883</v>
      </c>
      <c r="AP621" s="29">
        <v>14071929</v>
      </c>
    </row>
    <row r="622" spans="26:42" x14ac:dyDescent="0.25">
      <c r="Z622"/>
      <c r="AF622" s="29" t="s">
        <v>858</v>
      </c>
      <c r="AG622" s="29" t="s">
        <v>884</v>
      </c>
      <c r="AH622" s="32">
        <v>75.900000000000006</v>
      </c>
      <c r="AI622" s="33">
        <v>621</v>
      </c>
      <c r="AK622" s="34" t="s">
        <v>858</v>
      </c>
      <c r="AL622" s="29" t="s">
        <v>884</v>
      </c>
      <c r="AM622" s="29">
        <v>933</v>
      </c>
      <c r="AN622" s="34" t="s">
        <v>858</v>
      </c>
      <c r="AO622" s="29" t="s">
        <v>884</v>
      </c>
      <c r="AP622" s="29">
        <v>12206075</v>
      </c>
    </row>
    <row r="623" spans="26:42" x14ac:dyDescent="0.25">
      <c r="Z623"/>
      <c r="AF623" s="29" t="s">
        <v>858</v>
      </c>
      <c r="AG623" s="29" t="s">
        <v>885</v>
      </c>
      <c r="AH623" s="32">
        <v>185.86</v>
      </c>
      <c r="AI623" s="33">
        <v>622</v>
      </c>
      <c r="AK623" s="34" t="s">
        <v>858</v>
      </c>
      <c r="AL623" s="29" t="s">
        <v>885</v>
      </c>
      <c r="AM623" s="29">
        <v>175</v>
      </c>
      <c r="AN623" s="34" t="s">
        <v>858</v>
      </c>
      <c r="AO623" s="29" t="s">
        <v>885</v>
      </c>
      <c r="AP623" s="29">
        <v>936183</v>
      </c>
    </row>
    <row r="624" spans="26:42" x14ac:dyDescent="0.25">
      <c r="Z624"/>
      <c r="AF624" s="29" t="s">
        <v>858</v>
      </c>
      <c r="AG624" s="29" t="s">
        <v>886</v>
      </c>
      <c r="AH624" s="32">
        <v>95.5</v>
      </c>
      <c r="AI624" s="33">
        <v>623</v>
      </c>
      <c r="AK624" s="34" t="s">
        <v>858</v>
      </c>
      <c r="AL624" s="29" t="s">
        <v>886</v>
      </c>
      <c r="AM624" s="29">
        <v>452</v>
      </c>
      <c r="AN624" s="34" t="s">
        <v>858</v>
      </c>
      <c r="AO624" s="29" t="s">
        <v>886</v>
      </c>
      <c r="AP624" s="29">
        <v>4617651</v>
      </c>
    </row>
    <row r="625" spans="26:42" x14ac:dyDescent="0.25">
      <c r="Z625"/>
      <c r="AF625" s="29" t="s">
        <v>858</v>
      </c>
      <c r="AG625" s="29" t="s">
        <v>887</v>
      </c>
      <c r="AH625" s="32">
        <v>15.3</v>
      </c>
      <c r="AI625" s="33">
        <v>624</v>
      </c>
      <c r="AK625" s="34" t="s">
        <v>858</v>
      </c>
      <c r="AL625" s="29" t="s">
        <v>887</v>
      </c>
      <c r="AM625" s="29">
        <v>451</v>
      </c>
      <c r="AN625" s="34" t="s">
        <v>858</v>
      </c>
      <c r="AO625" s="29" t="s">
        <v>887</v>
      </c>
      <c r="AP625" s="29">
        <v>29574585</v>
      </c>
    </row>
    <row r="626" spans="26:42" x14ac:dyDescent="0.25">
      <c r="Z626"/>
      <c r="AF626" s="29" t="s">
        <v>858</v>
      </c>
      <c r="AG626" s="29" t="s">
        <v>888</v>
      </c>
      <c r="AH626" s="32">
        <v>29.73</v>
      </c>
      <c r="AI626" s="33">
        <v>625</v>
      </c>
      <c r="AK626" s="34" t="s">
        <v>858</v>
      </c>
      <c r="AL626" s="29" t="s">
        <v>888</v>
      </c>
      <c r="AM626" s="29">
        <v>156</v>
      </c>
      <c r="AN626" s="34" t="s">
        <v>858</v>
      </c>
      <c r="AO626" s="29" t="s">
        <v>888</v>
      </c>
      <c r="AP626" s="29">
        <v>5195960</v>
      </c>
    </row>
    <row r="627" spans="26:42" x14ac:dyDescent="0.25">
      <c r="Z627"/>
      <c r="AF627" s="29" t="s">
        <v>858</v>
      </c>
      <c r="AG627" s="29" t="s">
        <v>889</v>
      </c>
      <c r="AH627" s="32">
        <v>17.809999999999999</v>
      </c>
      <c r="AI627" s="33">
        <v>626</v>
      </c>
      <c r="AK627" s="34" t="s">
        <v>858</v>
      </c>
      <c r="AL627" s="29" t="s">
        <v>889</v>
      </c>
      <c r="AM627" s="29">
        <v>365</v>
      </c>
      <c r="AN627" s="34" t="s">
        <v>858</v>
      </c>
      <c r="AO627" s="29" t="s">
        <v>889</v>
      </c>
      <c r="AP627" s="29">
        <v>20463743</v>
      </c>
    </row>
    <row r="628" spans="26:42" x14ac:dyDescent="0.25">
      <c r="Z628"/>
      <c r="AF628" s="29" t="s">
        <v>890</v>
      </c>
      <c r="AG628" s="29" t="s">
        <v>891</v>
      </c>
      <c r="AH628" s="32">
        <v>119.86</v>
      </c>
      <c r="AI628" s="33">
        <v>627</v>
      </c>
      <c r="AK628" s="34" t="s">
        <v>890</v>
      </c>
      <c r="AL628" s="29" t="s">
        <v>891</v>
      </c>
      <c r="AM628" s="29">
        <v>810</v>
      </c>
      <c r="AN628" s="34" t="s">
        <v>890</v>
      </c>
      <c r="AO628" s="29" t="s">
        <v>891</v>
      </c>
      <c r="AP628" s="29">
        <v>6699221</v>
      </c>
    </row>
    <row r="629" spans="26:42" x14ac:dyDescent="0.25">
      <c r="Z629"/>
      <c r="AF629" s="29" t="s">
        <v>890</v>
      </c>
      <c r="AG629" s="29" t="s">
        <v>892</v>
      </c>
      <c r="AH629" s="32">
        <v>58.31</v>
      </c>
      <c r="AI629" s="33">
        <v>628</v>
      </c>
      <c r="AK629" s="34" t="s">
        <v>890</v>
      </c>
      <c r="AL629" s="29" t="s">
        <v>892</v>
      </c>
      <c r="AM629" s="29">
        <v>966</v>
      </c>
      <c r="AN629" s="34" t="s">
        <v>890</v>
      </c>
      <c r="AO629" s="29" t="s">
        <v>892</v>
      </c>
      <c r="AP629" s="29">
        <v>16559402</v>
      </c>
    </row>
    <row r="630" spans="26:42" x14ac:dyDescent="0.25">
      <c r="Z630"/>
      <c r="AF630" s="29" t="s">
        <v>890</v>
      </c>
      <c r="AG630" s="29" t="s">
        <v>893</v>
      </c>
      <c r="AH630" s="32">
        <v>41.26</v>
      </c>
      <c r="AI630" s="33">
        <v>629</v>
      </c>
      <c r="AK630" s="34" t="s">
        <v>890</v>
      </c>
      <c r="AL630" s="29" t="s">
        <v>893</v>
      </c>
      <c r="AM630" s="29">
        <v>887</v>
      </c>
      <c r="AN630" s="34" t="s">
        <v>890</v>
      </c>
      <c r="AO630" s="29" t="s">
        <v>893</v>
      </c>
      <c r="AP630" s="29">
        <v>21559157</v>
      </c>
    </row>
    <row r="631" spans="26:42" x14ac:dyDescent="0.25">
      <c r="Z631"/>
      <c r="AF631" s="29" t="s">
        <v>890</v>
      </c>
      <c r="AG631" s="29" t="s">
        <v>894</v>
      </c>
      <c r="AH631" s="32">
        <v>102.37</v>
      </c>
      <c r="AI631" s="33">
        <v>630</v>
      </c>
      <c r="AK631" s="34" t="s">
        <v>890</v>
      </c>
      <c r="AL631" s="29" t="s">
        <v>894</v>
      </c>
      <c r="AM631" s="29">
        <v>688</v>
      </c>
      <c r="AN631" s="34" t="s">
        <v>890</v>
      </c>
      <c r="AO631" s="29" t="s">
        <v>894</v>
      </c>
      <c r="AP631" s="29">
        <v>6715638</v>
      </c>
    </row>
    <row r="632" spans="26:42" x14ac:dyDescent="0.25">
      <c r="Z632"/>
      <c r="AF632" s="29" t="s">
        <v>890</v>
      </c>
      <c r="AG632" s="29" t="s">
        <v>895</v>
      </c>
      <c r="AH632" s="32">
        <v>89.89</v>
      </c>
      <c r="AI632" s="33">
        <v>631</v>
      </c>
      <c r="AK632" s="34" t="s">
        <v>890</v>
      </c>
      <c r="AL632" s="29" t="s">
        <v>895</v>
      </c>
      <c r="AM632" s="29">
        <v>819</v>
      </c>
      <c r="AN632" s="34" t="s">
        <v>890</v>
      </c>
      <c r="AO632" s="29" t="s">
        <v>895</v>
      </c>
      <c r="AP632" s="29">
        <v>9139381</v>
      </c>
    </row>
    <row r="633" spans="26:42" x14ac:dyDescent="0.25">
      <c r="Z633"/>
      <c r="AF633" s="29" t="s">
        <v>896</v>
      </c>
      <c r="AG633" s="29" t="s">
        <v>897</v>
      </c>
      <c r="AH633" s="32">
        <v>96.11</v>
      </c>
      <c r="AI633" s="33">
        <v>632</v>
      </c>
      <c r="AK633" s="34" t="s">
        <v>896</v>
      </c>
      <c r="AL633" s="29" t="s">
        <v>897</v>
      </c>
      <c r="AM633" s="29">
        <v>581</v>
      </c>
      <c r="AN633" s="34" t="s">
        <v>896</v>
      </c>
      <c r="AO633" s="29" t="s">
        <v>897</v>
      </c>
      <c r="AP633" s="29">
        <v>5894188</v>
      </c>
    </row>
    <row r="634" spans="26:42" x14ac:dyDescent="0.25">
      <c r="Z634"/>
      <c r="AF634" s="29" t="s">
        <v>896</v>
      </c>
      <c r="AG634" s="29" t="s">
        <v>898</v>
      </c>
      <c r="AH634" s="32">
        <v>27.7</v>
      </c>
      <c r="AI634" s="33">
        <v>633</v>
      </c>
      <c r="AK634" s="34" t="s">
        <v>896</v>
      </c>
      <c r="AL634" s="29" t="s">
        <v>898</v>
      </c>
      <c r="AM634" s="29">
        <v>232</v>
      </c>
      <c r="AN634" s="34" t="s">
        <v>896</v>
      </c>
      <c r="AO634" s="29" t="s">
        <v>898</v>
      </c>
      <c r="AP634" s="29">
        <v>8266979</v>
      </c>
    </row>
    <row r="635" spans="26:42" x14ac:dyDescent="0.25">
      <c r="Z635"/>
      <c r="AF635" s="29" t="s">
        <v>896</v>
      </c>
      <c r="AG635" s="29" t="s">
        <v>899</v>
      </c>
      <c r="AH635" s="32">
        <v>140.68</v>
      </c>
      <c r="AI635" s="33">
        <v>634</v>
      </c>
      <c r="AK635" s="34" t="s">
        <v>896</v>
      </c>
      <c r="AL635" s="29" t="s">
        <v>899</v>
      </c>
      <c r="AM635" s="29">
        <v>635</v>
      </c>
      <c r="AN635" s="34" t="s">
        <v>896</v>
      </c>
      <c r="AO635" s="29" t="s">
        <v>899</v>
      </c>
      <c r="AP635" s="29">
        <v>4296979</v>
      </c>
    </row>
    <row r="636" spans="26:42" x14ac:dyDescent="0.25">
      <c r="Z636"/>
      <c r="AF636" s="29" t="s">
        <v>896</v>
      </c>
      <c r="AG636" s="29" t="s">
        <v>900</v>
      </c>
      <c r="AH636" s="32">
        <v>53.26</v>
      </c>
      <c r="AI636" s="33">
        <v>635</v>
      </c>
      <c r="AK636" s="34" t="s">
        <v>896</v>
      </c>
      <c r="AL636" s="29" t="s">
        <v>900</v>
      </c>
      <c r="AM636" s="29">
        <v>466</v>
      </c>
      <c r="AN636" s="34" t="s">
        <v>896</v>
      </c>
      <c r="AO636" s="29" t="s">
        <v>900</v>
      </c>
      <c r="AP636" s="29">
        <v>8702694</v>
      </c>
    </row>
    <row r="637" spans="26:42" x14ac:dyDescent="0.25">
      <c r="Z637"/>
      <c r="AF637" s="29" t="s">
        <v>896</v>
      </c>
      <c r="AG637" s="29" t="s">
        <v>901</v>
      </c>
      <c r="AH637" s="32">
        <v>188.72</v>
      </c>
      <c r="AI637" s="33">
        <v>636</v>
      </c>
      <c r="AK637" s="34" t="s">
        <v>896</v>
      </c>
      <c r="AL637" s="29" t="s">
        <v>901</v>
      </c>
      <c r="AM637" s="29">
        <v>302</v>
      </c>
      <c r="AN637" s="34" t="s">
        <v>896</v>
      </c>
      <c r="AO637" s="29" t="s">
        <v>901</v>
      </c>
      <c r="AP637" s="29">
        <v>1594965</v>
      </c>
    </row>
    <row r="638" spans="26:42" x14ac:dyDescent="0.25">
      <c r="Z638"/>
      <c r="AF638" s="29" t="s">
        <v>896</v>
      </c>
      <c r="AG638" s="29" t="s">
        <v>902</v>
      </c>
      <c r="AH638" s="32">
        <v>187.14</v>
      </c>
      <c r="AI638" s="33">
        <v>637</v>
      </c>
      <c r="AK638" s="34" t="s">
        <v>896</v>
      </c>
      <c r="AL638" s="29" t="s">
        <v>902</v>
      </c>
      <c r="AM638" s="29">
        <v>999</v>
      </c>
      <c r="AN638" s="34" t="s">
        <v>896</v>
      </c>
      <c r="AO638" s="29" t="s">
        <v>902</v>
      </c>
      <c r="AP638" s="29">
        <v>5340944</v>
      </c>
    </row>
    <row r="639" spans="26:42" x14ac:dyDescent="0.25">
      <c r="Z639"/>
      <c r="AF639" s="29" t="s">
        <v>896</v>
      </c>
      <c r="AG639" s="29" t="s">
        <v>903</v>
      </c>
      <c r="AH639" s="32">
        <v>161.74</v>
      </c>
      <c r="AI639" s="33">
        <v>638</v>
      </c>
      <c r="AK639" s="34" t="s">
        <v>896</v>
      </c>
      <c r="AL639" s="29" t="s">
        <v>903</v>
      </c>
      <c r="AM639" s="29">
        <v>416</v>
      </c>
      <c r="AN639" s="34" t="s">
        <v>896</v>
      </c>
      <c r="AO639" s="29" t="s">
        <v>903</v>
      </c>
      <c r="AP639" s="29">
        <v>2476181</v>
      </c>
    </row>
    <row r="640" spans="26:42" x14ac:dyDescent="0.25">
      <c r="Z640"/>
      <c r="AF640" s="29" t="s">
        <v>896</v>
      </c>
      <c r="AG640" s="29" t="s">
        <v>904</v>
      </c>
      <c r="AH640" s="32">
        <v>72.069999999999993</v>
      </c>
      <c r="AI640" s="33">
        <v>639</v>
      </c>
      <c r="AK640" s="34" t="s">
        <v>896</v>
      </c>
      <c r="AL640" s="29" t="s">
        <v>904</v>
      </c>
      <c r="AM640" s="29">
        <v>106</v>
      </c>
      <c r="AN640" s="34" t="s">
        <v>896</v>
      </c>
      <c r="AO640" s="29" t="s">
        <v>904</v>
      </c>
      <c r="AP640" s="29">
        <v>1498520</v>
      </c>
    </row>
    <row r="641" spans="26:42" x14ac:dyDescent="0.25">
      <c r="Z641"/>
      <c r="AF641" s="29" t="s">
        <v>896</v>
      </c>
      <c r="AG641" s="29" t="s">
        <v>905</v>
      </c>
      <c r="AH641" s="32">
        <v>372.28</v>
      </c>
      <c r="AI641" s="33">
        <v>640</v>
      </c>
      <c r="AK641" s="34" t="s">
        <v>896</v>
      </c>
      <c r="AL641" s="29" t="s">
        <v>905</v>
      </c>
      <c r="AM641" s="29">
        <v>724</v>
      </c>
      <c r="AN641" s="34" t="s">
        <v>896</v>
      </c>
      <c r="AO641" s="29" t="s">
        <v>905</v>
      </c>
      <c r="AP641" s="29">
        <v>1913876</v>
      </c>
    </row>
    <row r="642" spans="26:42" x14ac:dyDescent="0.25">
      <c r="Z642"/>
      <c r="AF642" s="29" t="s">
        <v>896</v>
      </c>
      <c r="AG642" s="29" t="s">
        <v>906</v>
      </c>
      <c r="AH642" s="32">
        <v>191.78</v>
      </c>
      <c r="AI642" s="33">
        <v>641</v>
      </c>
      <c r="AK642" s="34" t="s">
        <v>896</v>
      </c>
      <c r="AL642" s="29" t="s">
        <v>906</v>
      </c>
      <c r="AM642" s="29">
        <v>818</v>
      </c>
      <c r="AN642" s="34" t="s">
        <v>896</v>
      </c>
      <c r="AO642" s="29" t="s">
        <v>906</v>
      </c>
      <c r="AP642" s="29">
        <v>4273182</v>
      </c>
    </row>
    <row r="643" spans="26:42" x14ac:dyDescent="0.25">
      <c r="Z643"/>
      <c r="AF643" s="29" t="s">
        <v>896</v>
      </c>
      <c r="AG643" s="29" t="s">
        <v>907</v>
      </c>
      <c r="AH643" s="32">
        <v>61.18</v>
      </c>
      <c r="AI643" s="33">
        <v>642</v>
      </c>
      <c r="AK643" s="34" t="s">
        <v>896</v>
      </c>
      <c r="AL643" s="29" t="s">
        <v>907</v>
      </c>
      <c r="AM643" s="29">
        <v>788</v>
      </c>
      <c r="AN643" s="34" t="s">
        <v>896</v>
      </c>
      <c r="AO643" s="29" t="s">
        <v>907</v>
      </c>
      <c r="AP643" s="29">
        <v>12789531</v>
      </c>
    </row>
    <row r="644" spans="26:42" x14ac:dyDescent="0.25">
      <c r="Z644"/>
      <c r="AF644" s="29" t="s">
        <v>908</v>
      </c>
      <c r="AG644" s="29" t="s">
        <v>909</v>
      </c>
      <c r="AH644" s="32">
        <v>15.35</v>
      </c>
      <c r="AI644" s="33">
        <v>643</v>
      </c>
      <c r="AK644" s="34" t="s">
        <v>908</v>
      </c>
      <c r="AL644" s="29" t="s">
        <v>909</v>
      </c>
      <c r="AM644" s="29">
        <v>191</v>
      </c>
      <c r="AN644" s="34" t="s">
        <v>908</v>
      </c>
      <c r="AO644" s="29" t="s">
        <v>909</v>
      </c>
      <c r="AP644" s="29">
        <v>12635439</v>
      </c>
    </row>
    <row r="645" spans="26:42" x14ac:dyDescent="0.25">
      <c r="Z645"/>
      <c r="AF645" s="29" t="s">
        <v>908</v>
      </c>
      <c r="AG645" s="29" t="s">
        <v>910</v>
      </c>
      <c r="AH645" s="32">
        <v>45.76</v>
      </c>
      <c r="AI645" s="33">
        <v>644</v>
      </c>
      <c r="AK645" s="34" t="s">
        <v>908</v>
      </c>
      <c r="AL645" s="29" t="s">
        <v>910</v>
      </c>
      <c r="AM645" s="29">
        <v>163</v>
      </c>
      <c r="AN645" s="34" t="s">
        <v>908</v>
      </c>
      <c r="AO645" s="29" t="s">
        <v>910</v>
      </c>
      <c r="AP645" s="29">
        <v>3605533</v>
      </c>
    </row>
    <row r="646" spans="26:42" x14ac:dyDescent="0.25">
      <c r="Z646"/>
      <c r="AF646" s="29" t="s">
        <v>908</v>
      </c>
      <c r="AG646" s="29" t="s">
        <v>911</v>
      </c>
      <c r="AH646" s="32">
        <v>47.51</v>
      </c>
      <c r="AI646" s="33">
        <v>645</v>
      </c>
      <c r="AK646" s="34" t="s">
        <v>908</v>
      </c>
      <c r="AL646" s="29" t="s">
        <v>911</v>
      </c>
      <c r="AM646" s="29">
        <v>243</v>
      </c>
      <c r="AN646" s="34" t="s">
        <v>908</v>
      </c>
      <c r="AO646" s="29" t="s">
        <v>911</v>
      </c>
      <c r="AP646" s="29">
        <v>5114441</v>
      </c>
    </row>
    <row r="647" spans="26:42" x14ac:dyDescent="0.25">
      <c r="Z647"/>
      <c r="AF647" s="29" t="s">
        <v>908</v>
      </c>
      <c r="AG647" s="29" t="s">
        <v>912</v>
      </c>
      <c r="AH647" s="32">
        <v>67.11</v>
      </c>
      <c r="AI647" s="33">
        <v>646</v>
      </c>
      <c r="AK647" s="34" t="s">
        <v>908</v>
      </c>
      <c r="AL647" s="29" t="s">
        <v>912</v>
      </c>
      <c r="AM647" s="29">
        <v>148</v>
      </c>
      <c r="AN647" s="34" t="s">
        <v>908</v>
      </c>
      <c r="AO647" s="29" t="s">
        <v>912</v>
      </c>
      <c r="AP647" s="29">
        <v>2093674</v>
      </c>
    </row>
    <row r="648" spans="26:42" x14ac:dyDescent="0.25">
      <c r="Z648"/>
      <c r="AF648" s="29" t="s">
        <v>908</v>
      </c>
      <c r="AG648" s="29" t="s">
        <v>913</v>
      </c>
      <c r="AH648" s="32">
        <v>12.66</v>
      </c>
      <c r="AI648" s="33">
        <v>647</v>
      </c>
      <c r="AK648" s="34" t="s">
        <v>908</v>
      </c>
      <c r="AL648" s="29" t="s">
        <v>913</v>
      </c>
      <c r="AM648" s="29">
        <v>138</v>
      </c>
      <c r="AN648" s="34" t="s">
        <v>908</v>
      </c>
      <c r="AO648" s="29" t="s">
        <v>913</v>
      </c>
      <c r="AP648" s="29">
        <v>11176125</v>
      </c>
    </row>
    <row r="649" spans="26:42" x14ac:dyDescent="0.25">
      <c r="Z649"/>
      <c r="AF649" s="29" t="s">
        <v>908</v>
      </c>
      <c r="AG649" s="29" t="s">
        <v>914</v>
      </c>
      <c r="AH649" s="32">
        <v>19.8</v>
      </c>
      <c r="AI649" s="33">
        <v>648</v>
      </c>
      <c r="AK649" s="34" t="s">
        <v>908</v>
      </c>
      <c r="AL649" s="29" t="s">
        <v>914</v>
      </c>
      <c r="AM649" s="29">
        <v>201</v>
      </c>
      <c r="AN649" s="34" t="s">
        <v>908</v>
      </c>
      <c r="AO649" s="29" t="s">
        <v>914</v>
      </c>
      <c r="AP649" s="29">
        <v>10275743</v>
      </c>
    </row>
    <row r="650" spans="26:42" x14ac:dyDescent="0.25">
      <c r="Z650"/>
      <c r="AF650" s="29" t="s">
        <v>908</v>
      </c>
      <c r="AG650" s="29" t="s">
        <v>915</v>
      </c>
      <c r="AH650" s="32">
        <v>5.38</v>
      </c>
      <c r="AI650" s="33">
        <v>649</v>
      </c>
      <c r="AK650" s="34" t="s">
        <v>908</v>
      </c>
      <c r="AL650" s="29" t="s">
        <v>915</v>
      </c>
      <c r="AM650" s="29">
        <v>85</v>
      </c>
      <c r="AN650" s="34" t="s">
        <v>908</v>
      </c>
      <c r="AO650" s="29" t="s">
        <v>915</v>
      </c>
      <c r="AP650" s="29">
        <v>16174709</v>
      </c>
    </row>
    <row r="651" spans="26:42" x14ac:dyDescent="0.25">
      <c r="Z651"/>
      <c r="AF651" s="29" t="s">
        <v>908</v>
      </c>
      <c r="AG651" s="29" t="s">
        <v>916</v>
      </c>
      <c r="AH651" s="32">
        <v>25.15</v>
      </c>
      <c r="AI651" s="33">
        <v>650</v>
      </c>
      <c r="AK651" s="34" t="s">
        <v>908</v>
      </c>
      <c r="AL651" s="29" t="s">
        <v>916</v>
      </c>
      <c r="AM651" s="29">
        <v>718</v>
      </c>
      <c r="AN651" s="34" t="s">
        <v>908</v>
      </c>
      <c r="AO651" s="29" t="s">
        <v>916</v>
      </c>
      <c r="AP651" s="29">
        <v>28293831</v>
      </c>
    </row>
    <row r="652" spans="26:42" x14ac:dyDescent="0.25">
      <c r="Z652"/>
      <c r="AF652" s="29" t="s">
        <v>908</v>
      </c>
      <c r="AG652" s="29" t="s">
        <v>917</v>
      </c>
      <c r="AH652" s="32">
        <v>48.92</v>
      </c>
      <c r="AI652" s="33">
        <v>651</v>
      </c>
      <c r="AK652" s="34" t="s">
        <v>908</v>
      </c>
      <c r="AL652" s="29" t="s">
        <v>917</v>
      </c>
      <c r="AM652" s="29">
        <v>457</v>
      </c>
      <c r="AN652" s="34" t="s">
        <v>908</v>
      </c>
      <c r="AO652" s="29" t="s">
        <v>917</v>
      </c>
      <c r="AP652" s="29">
        <v>9331809</v>
      </c>
    </row>
    <row r="653" spans="26:42" x14ac:dyDescent="0.25">
      <c r="Z653"/>
      <c r="AF653" s="29" t="s">
        <v>908</v>
      </c>
      <c r="AG653" s="29" t="s">
        <v>918</v>
      </c>
      <c r="AH653" s="32">
        <v>26.66</v>
      </c>
      <c r="AI653" s="33">
        <v>652</v>
      </c>
      <c r="AK653" s="34" t="s">
        <v>908</v>
      </c>
      <c r="AL653" s="29" t="s">
        <v>918</v>
      </c>
      <c r="AM653" s="29">
        <v>92</v>
      </c>
      <c r="AN653" s="34" t="s">
        <v>908</v>
      </c>
      <c r="AO653" s="29" t="s">
        <v>918</v>
      </c>
      <c r="AP653" s="29">
        <v>3544128</v>
      </c>
    </row>
    <row r="654" spans="26:42" x14ac:dyDescent="0.25">
      <c r="Z654"/>
      <c r="AF654" s="29" t="s">
        <v>908</v>
      </c>
      <c r="AG654" s="29" t="s">
        <v>919</v>
      </c>
      <c r="AH654" s="32">
        <v>17.7</v>
      </c>
      <c r="AI654" s="33">
        <v>653</v>
      </c>
      <c r="AK654" s="34" t="s">
        <v>908</v>
      </c>
      <c r="AL654" s="29" t="s">
        <v>919</v>
      </c>
      <c r="AM654" s="29">
        <v>144</v>
      </c>
      <c r="AN654" s="34" t="s">
        <v>908</v>
      </c>
      <c r="AO654" s="29" t="s">
        <v>919</v>
      </c>
      <c r="AP654" s="29">
        <v>8335578</v>
      </c>
    </row>
    <row r="655" spans="26:42" x14ac:dyDescent="0.25">
      <c r="Z655"/>
      <c r="AF655" s="29" t="s">
        <v>908</v>
      </c>
      <c r="AG655" s="29" t="s">
        <v>920</v>
      </c>
      <c r="AH655" s="32">
        <v>107.85</v>
      </c>
      <c r="AI655" s="33">
        <v>654</v>
      </c>
      <c r="AK655" s="34" t="s">
        <v>908</v>
      </c>
      <c r="AL655" s="29" t="s">
        <v>920</v>
      </c>
      <c r="AM655" s="29">
        <v>320</v>
      </c>
      <c r="AN655" s="34" t="s">
        <v>908</v>
      </c>
      <c r="AO655" s="29" t="s">
        <v>920</v>
      </c>
      <c r="AP655" s="29">
        <v>2920703</v>
      </c>
    </row>
    <row r="656" spans="26:42" x14ac:dyDescent="0.25">
      <c r="Z656"/>
      <c r="AF656" s="29" t="s">
        <v>908</v>
      </c>
      <c r="AG656" s="29" t="s">
        <v>921</v>
      </c>
      <c r="AH656" s="32">
        <v>14.58</v>
      </c>
      <c r="AI656" s="33">
        <v>655</v>
      </c>
      <c r="AK656" s="34" t="s">
        <v>908</v>
      </c>
      <c r="AL656" s="29" t="s">
        <v>921</v>
      </c>
      <c r="AM656" s="29">
        <v>85</v>
      </c>
      <c r="AN656" s="34" t="s">
        <v>908</v>
      </c>
      <c r="AO656" s="29" t="s">
        <v>921</v>
      </c>
      <c r="AP656" s="29">
        <v>5794760</v>
      </c>
    </row>
    <row r="657" spans="26:42" x14ac:dyDescent="0.25">
      <c r="Z657"/>
      <c r="AF657" s="29" t="s">
        <v>908</v>
      </c>
      <c r="AG657" s="29" t="s">
        <v>922</v>
      </c>
      <c r="AH657" s="32">
        <v>29.58</v>
      </c>
      <c r="AI657" s="33">
        <v>656</v>
      </c>
      <c r="AK657" s="34" t="s">
        <v>908</v>
      </c>
      <c r="AL657" s="29" t="s">
        <v>922</v>
      </c>
      <c r="AM657" s="29">
        <v>58</v>
      </c>
      <c r="AN657" s="34" t="s">
        <v>908</v>
      </c>
      <c r="AO657" s="29" t="s">
        <v>922</v>
      </c>
      <c r="AP657" s="29">
        <v>1944180</v>
      </c>
    </row>
    <row r="658" spans="26:42" x14ac:dyDescent="0.25">
      <c r="Z658"/>
      <c r="AF658" s="29" t="s">
        <v>908</v>
      </c>
      <c r="AG658" s="29" t="s">
        <v>923</v>
      </c>
      <c r="AH658" s="32">
        <v>170.67</v>
      </c>
      <c r="AI658" s="33">
        <v>657</v>
      </c>
      <c r="AK658" s="34" t="s">
        <v>908</v>
      </c>
      <c r="AL658" s="29" t="s">
        <v>923</v>
      </c>
      <c r="AM658" s="29">
        <v>535</v>
      </c>
      <c r="AN658" s="34" t="s">
        <v>908</v>
      </c>
      <c r="AO658" s="29" t="s">
        <v>923</v>
      </c>
      <c r="AP658" s="29">
        <v>3090850</v>
      </c>
    </row>
    <row r="659" spans="26:42" x14ac:dyDescent="0.25">
      <c r="Z659"/>
      <c r="AF659" s="29" t="s">
        <v>908</v>
      </c>
      <c r="AG659" s="29" t="s">
        <v>924</v>
      </c>
      <c r="AH659" s="32">
        <v>30.22</v>
      </c>
      <c r="AI659" s="33">
        <v>658</v>
      </c>
      <c r="AK659" s="34" t="s">
        <v>908</v>
      </c>
      <c r="AL659" s="29" t="s">
        <v>924</v>
      </c>
      <c r="AM659" s="29">
        <v>64</v>
      </c>
      <c r="AN659" s="34" t="s">
        <v>908</v>
      </c>
      <c r="AO659" s="29" t="s">
        <v>924</v>
      </c>
      <c r="AP659" s="29">
        <v>2101153</v>
      </c>
    </row>
    <row r="660" spans="26:42" x14ac:dyDescent="0.25">
      <c r="Z660"/>
      <c r="AF660" s="29" t="s">
        <v>908</v>
      </c>
      <c r="AG660" s="29" t="s">
        <v>925</v>
      </c>
      <c r="AH660" s="32">
        <v>11.46</v>
      </c>
      <c r="AI660" s="33">
        <v>659</v>
      </c>
      <c r="AK660" s="34" t="s">
        <v>908</v>
      </c>
      <c r="AL660" s="29" t="s">
        <v>925</v>
      </c>
      <c r="AM660" s="29">
        <v>79</v>
      </c>
      <c r="AN660" s="34" t="s">
        <v>908</v>
      </c>
      <c r="AO660" s="29" t="s">
        <v>925</v>
      </c>
      <c r="AP660" s="29">
        <v>6982110</v>
      </c>
    </row>
    <row r="661" spans="26:42" x14ac:dyDescent="0.25">
      <c r="Z661"/>
      <c r="AF661" s="29" t="s">
        <v>908</v>
      </c>
      <c r="AG661" s="29" t="s">
        <v>926</v>
      </c>
      <c r="AH661" s="32">
        <v>18.79</v>
      </c>
      <c r="AI661" s="33">
        <v>660</v>
      </c>
      <c r="AK661" s="34" t="s">
        <v>908</v>
      </c>
      <c r="AL661" s="29" t="s">
        <v>926</v>
      </c>
      <c r="AM661" s="29">
        <v>222</v>
      </c>
      <c r="AN661" s="34" t="s">
        <v>908</v>
      </c>
      <c r="AO661" s="29" t="s">
        <v>926</v>
      </c>
      <c r="AP661" s="29">
        <v>11737698</v>
      </c>
    </row>
    <row r="662" spans="26:42" x14ac:dyDescent="0.25">
      <c r="Z662"/>
      <c r="AF662" s="29" t="s">
        <v>908</v>
      </c>
      <c r="AG662" s="29" t="s">
        <v>927</v>
      </c>
      <c r="AH662" s="32">
        <v>29.27</v>
      </c>
      <c r="AI662" s="33">
        <v>661</v>
      </c>
      <c r="AK662" s="34" t="s">
        <v>908</v>
      </c>
      <c r="AL662" s="29" t="s">
        <v>927</v>
      </c>
      <c r="AM662" s="29">
        <v>212</v>
      </c>
      <c r="AN662" s="34" t="s">
        <v>908</v>
      </c>
      <c r="AO662" s="29" t="s">
        <v>927</v>
      </c>
      <c r="AP662" s="29">
        <v>7277991</v>
      </c>
    </row>
    <row r="663" spans="26:42" x14ac:dyDescent="0.25">
      <c r="Z663"/>
      <c r="AF663" s="29" t="s">
        <v>908</v>
      </c>
      <c r="AG663" s="29" t="s">
        <v>928</v>
      </c>
      <c r="AH663" s="32">
        <v>18.36</v>
      </c>
      <c r="AI663" s="33">
        <v>662</v>
      </c>
      <c r="AK663" s="34" t="s">
        <v>908</v>
      </c>
      <c r="AL663" s="29" t="s">
        <v>928</v>
      </c>
      <c r="AM663" s="29">
        <v>738</v>
      </c>
      <c r="AN663" s="34" t="s">
        <v>908</v>
      </c>
      <c r="AO663" s="29" t="s">
        <v>928</v>
      </c>
      <c r="AP663" s="29">
        <v>40503211</v>
      </c>
    </row>
    <row r="664" spans="26:42" x14ac:dyDescent="0.25">
      <c r="Z664"/>
      <c r="AF664" s="29" t="s">
        <v>908</v>
      </c>
      <c r="AG664" s="29" t="s">
        <v>929</v>
      </c>
      <c r="AH664" s="32">
        <v>54.87</v>
      </c>
      <c r="AI664" s="33">
        <v>663</v>
      </c>
      <c r="AK664" s="34" t="s">
        <v>908</v>
      </c>
      <c r="AL664" s="29" t="s">
        <v>929</v>
      </c>
      <c r="AM664" s="29">
        <v>940</v>
      </c>
      <c r="AN664" s="34" t="s">
        <v>908</v>
      </c>
      <c r="AO664" s="29" t="s">
        <v>929</v>
      </c>
      <c r="AP664" s="29">
        <v>17167915</v>
      </c>
    </row>
    <row r="665" spans="26:42" x14ac:dyDescent="0.25">
      <c r="Z665"/>
      <c r="AF665" s="29" t="s">
        <v>908</v>
      </c>
      <c r="AG665" s="29" t="s">
        <v>930</v>
      </c>
      <c r="AH665" s="32">
        <v>12.3</v>
      </c>
      <c r="AI665" s="33">
        <v>664</v>
      </c>
      <c r="AK665" s="34" t="s">
        <v>908</v>
      </c>
      <c r="AL665" s="29" t="s">
        <v>930</v>
      </c>
      <c r="AM665" s="29">
        <v>648</v>
      </c>
      <c r="AN665" s="34" t="s">
        <v>908</v>
      </c>
      <c r="AO665" s="29" t="s">
        <v>930</v>
      </c>
      <c r="AP665" s="29">
        <v>53010630</v>
      </c>
    </row>
    <row r="666" spans="26:42" x14ac:dyDescent="0.25">
      <c r="Z666"/>
      <c r="AF666" s="29" t="s">
        <v>908</v>
      </c>
      <c r="AG666" s="29" t="s">
        <v>931</v>
      </c>
      <c r="AH666" s="32">
        <v>35.78</v>
      </c>
      <c r="AI666" s="33">
        <v>665</v>
      </c>
      <c r="AK666" s="34" t="s">
        <v>908</v>
      </c>
      <c r="AL666" s="29" t="s">
        <v>931</v>
      </c>
      <c r="AM666" s="29">
        <v>245</v>
      </c>
      <c r="AN666" s="34" t="s">
        <v>908</v>
      </c>
      <c r="AO666" s="29" t="s">
        <v>931</v>
      </c>
      <c r="AP666" s="29">
        <v>6777901</v>
      </c>
    </row>
    <row r="667" spans="26:42" x14ac:dyDescent="0.25">
      <c r="Z667"/>
      <c r="AF667" s="29" t="s">
        <v>932</v>
      </c>
      <c r="AG667" s="29" t="s">
        <v>933</v>
      </c>
      <c r="AH667" s="32">
        <v>100.05</v>
      </c>
      <c r="AI667" s="33">
        <v>666</v>
      </c>
      <c r="AK667" s="34" t="s">
        <v>932</v>
      </c>
      <c r="AL667" s="29" t="s">
        <v>933</v>
      </c>
      <c r="AM667" s="29">
        <v>833</v>
      </c>
      <c r="AN667" s="34" t="s">
        <v>932</v>
      </c>
      <c r="AO667" s="29" t="s">
        <v>933</v>
      </c>
      <c r="AP667" s="29">
        <v>8350666</v>
      </c>
    </row>
    <row r="668" spans="26:42" x14ac:dyDescent="0.25">
      <c r="Z668"/>
      <c r="AF668" s="29" t="s">
        <v>932</v>
      </c>
      <c r="AG668" s="29" t="s">
        <v>934</v>
      </c>
      <c r="AH668" s="32">
        <v>63.94</v>
      </c>
      <c r="AI668" s="33">
        <v>667</v>
      </c>
      <c r="AK668" s="34" t="s">
        <v>932</v>
      </c>
      <c r="AL668" s="29" t="s">
        <v>934</v>
      </c>
      <c r="AM668" s="29">
        <v>383</v>
      </c>
      <c r="AN668" s="34" t="s">
        <v>932</v>
      </c>
      <c r="AO668" s="29" t="s">
        <v>934</v>
      </c>
      <c r="AP668" s="29">
        <v>5942859</v>
      </c>
    </row>
    <row r="669" spans="26:42" x14ac:dyDescent="0.25">
      <c r="Z669"/>
      <c r="AF669" s="29" t="s">
        <v>932</v>
      </c>
      <c r="AG669" s="29" t="s">
        <v>935</v>
      </c>
      <c r="AH669" s="32">
        <v>15.01</v>
      </c>
      <c r="AI669" s="33">
        <v>668</v>
      </c>
      <c r="AK669" s="34" t="s">
        <v>932</v>
      </c>
      <c r="AL669" s="29" t="s">
        <v>935</v>
      </c>
      <c r="AM669" s="29">
        <v>119</v>
      </c>
      <c r="AN669" s="34" t="s">
        <v>932</v>
      </c>
      <c r="AO669" s="29" t="s">
        <v>935</v>
      </c>
      <c r="AP669" s="29">
        <v>7761597</v>
      </c>
    </row>
    <row r="670" spans="26:42" x14ac:dyDescent="0.25">
      <c r="Z670"/>
      <c r="AF670" s="29" t="s">
        <v>932</v>
      </c>
      <c r="AG670" s="29" t="s">
        <v>936</v>
      </c>
      <c r="AH670" s="32">
        <v>38.729999999999997</v>
      </c>
      <c r="AI670" s="33">
        <v>669</v>
      </c>
      <c r="AK670" s="34" t="s">
        <v>932</v>
      </c>
      <c r="AL670" s="29" t="s">
        <v>936</v>
      </c>
      <c r="AM670" s="29">
        <v>475</v>
      </c>
      <c r="AN670" s="34" t="s">
        <v>932</v>
      </c>
      <c r="AO670" s="29" t="s">
        <v>936</v>
      </c>
      <c r="AP670" s="29">
        <v>12484105</v>
      </c>
    </row>
    <row r="671" spans="26:42" x14ac:dyDescent="0.25">
      <c r="Z671"/>
      <c r="AF671" s="29" t="s">
        <v>932</v>
      </c>
      <c r="AG671" s="29" t="s">
        <v>937</v>
      </c>
      <c r="AH671" s="32">
        <v>12.05</v>
      </c>
      <c r="AI671" s="33">
        <v>670</v>
      </c>
      <c r="AK671" s="34" t="s">
        <v>932</v>
      </c>
      <c r="AL671" s="29" t="s">
        <v>937</v>
      </c>
      <c r="AM671" s="29">
        <v>447</v>
      </c>
      <c r="AN671" s="34" t="s">
        <v>932</v>
      </c>
      <c r="AO671" s="29" t="s">
        <v>937</v>
      </c>
      <c r="AP671" s="29">
        <v>36819649</v>
      </c>
    </row>
    <row r="672" spans="26:42" x14ac:dyDescent="0.25">
      <c r="Z672"/>
      <c r="AF672" s="29" t="s">
        <v>932</v>
      </c>
      <c r="AG672" s="29" t="s">
        <v>938</v>
      </c>
      <c r="AH672" s="32">
        <v>6.37</v>
      </c>
      <c r="AI672" s="33">
        <v>671</v>
      </c>
      <c r="AK672" s="34" t="s">
        <v>932</v>
      </c>
      <c r="AL672" s="29" t="s">
        <v>938</v>
      </c>
      <c r="AM672" s="29">
        <v>44</v>
      </c>
      <c r="AN672" s="34" t="s">
        <v>932</v>
      </c>
      <c r="AO672" s="29" t="s">
        <v>938</v>
      </c>
      <c r="AP672" s="29">
        <v>6751560</v>
      </c>
    </row>
    <row r="673" spans="26:42" x14ac:dyDescent="0.25">
      <c r="Z673"/>
      <c r="AF673" s="29" t="s">
        <v>932</v>
      </c>
      <c r="AG673" s="29" t="s">
        <v>939</v>
      </c>
      <c r="AH673" s="32">
        <v>17.39</v>
      </c>
      <c r="AI673" s="33">
        <v>672</v>
      </c>
      <c r="AK673" s="34" t="s">
        <v>932</v>
      </c>
      <c r="AL673" s="29" t="s">
        <v>939</v>
      </c>
      <c r="AM673" s="29">
        <v>424</v>
      </c>
      <c r="AN673" s="34" t="s">
        <v>932</v>
      </c>
      <c r="AO673" s="29" t="s">
        <v>939</v>
      </c>
      <c r="AP673" s="29">
        <v>24525147</v>
      </c>
    </row>
    <row r="674" spans="26:42" x14ac:dyDescent="0.25">
      <c r="Z674"/>
      <c r="AF674" s="29" t="s">
        <v>932</v>
      </c>
      <c r="AG674" s="29" t="s">
        <v>940</v>
      </c>
      <c r="AH674" s="32">
        <v>65.98</v>
      </c>
      <c r="AI674" s="33">
        <v>673</v>
      </c>
      <c r="AK674" s="34" t="s">
        <v>932</v>
      </c>
      <c r="AL674" s="29" t="s">
        <v>940</v>
      </c>
      <c r="AM674" s="29">
        <v>482</v>
      </c>
      <c r="AN674" s="34" t="s">
        <v>932</v>
      </c>
      <c r="AO674" s="29" t="s">
        <v>940</v>
      </c>
      <c r="AP674" s="29">
        <v>7298002</v>
      </c>
    </row>
    <row r="675" spans="26:42" x14ac:dyDescent="0.25">
      <c r="Z675"/>
      <c r="AF675" s="29" t="s">
        <v>932</v>
      </c>
      <c r="AG675" s="29" t="s">
        <v>941</v>
      </c>
      <c r="AH675" s="32">
        <v>62.72</v>
      </c>
      <c r="AI675" s="33">
        <v>674</v>
      </c>
      <c r="AK675" s="34" t="s">
        <v>932</v>
      </c>
      <c r="AL675" s="29" t="s">
        <v>941</v>
      </c>
      <c r="AM675" s="29">
        <v>633</v>
      </c>
      <c r="AN675" s="34" t="s">
        <v>932</v>
      </c>
      <c r="AO675" s="29" t="s">
        <v>941</v>
      </c>
      <c r="AP675" s="29">
        <v>9877090</v>
      </c>
    </row>
    <row r="676" spans="26:42" x14ac:dyDescent="0.25">
      <c r="Z676"/>
      <c r="AF676" s="29" t="s">
        <v>932</v>
      </c>
      <c r="AG676" s="29" t="s">
        <v>942</v>
      </c>
      <c r="AH676" s="32">
        <v>10.93</v>
      </c>
      <c r="AI676" s="33">
        <v>675</v>
      </c>
      <c r="AK676" s="34" t="s">
        <v>932</v>
      </c>
      <c r="AL676" s="29" t="s">
        <v>942</v>
      </c>
      <c r="AM676" s="29">
        <v>188</v>
      </c>
      <c r="AN676" s="34" t="s">
        <v>932</v>
      </c>
      <c r="AO676" s="29" t="s">
        <v>942</v>
      </c>
      <c r="AP676" s="29">
        <v>17705213</v>
      </c>
    </row>
    <row r="677" spans="26:42" x14ac:dyDescent="0.25">
      <c r="Z677"/>
      <c r="AF677" s="29" t="s">
        <v>932</v>
      </c>
      <c r="AG677" s="29" t="s">
        <v>943</v>
      </c>
      <c r="AH677" s="32">
        <v>28.28</v>
      </c>
      <c r="AI677" s="33">
        <v>676</v>
      </c>
      <c r="AK677" s="34" t="s">
        <v>932</v>
      </c>
      <c r="AL677" s="29" t="s">
        <v>943</v>
      </c>
      <c r="AM677" s="29">
        <v>140</v>
      </c>
      <c r="AN677" s="34" t="s">
        <v>932</v>
      </c>
      <c r="AO677" s="29" t="s">
        <v>943</v>
      </c>
      <c r="AP677" s="29">
        <v>4932568</v>
      </c>
    </row>
    <row r="678" spans="26:42" x14ac:dyDescent="0.25">
      <c r="Z678"/>
      <c r="AF678" s="29" t="s">
        <v>932</v>
      </c>
      <c r="AG678" s="29" t="s">
        <v>944</v>
      </c>
      <c r="AH678" s="32">
        <v>27.51</v>
      </c>
      <c r="AI678" s="33">
        <v>677</v>
      </c>
      <c r="AK678" s="34" t="s">
        <v>932</v>
      </c>
      <c r="AL678" s="29" t="s">
        <v>944</v>
      </c>
      <c r="AM678" s="29">
        <v>125</v>
      </c>
      <c r="AN678" s="34" t="s">
        <v>932</v>
      </c>
      <c r="AO678" s="29" t="s">
        <v>944</v>
      </c>
      <c r="AP678" s="29">
        <v>4507881</v>
      </c>
    </row>
    <row r="679" spans="26:42" x14ac:dyDescent="0.25">
      <c r="Z679"/>
      <c r="AF679" s="29" t="s">
        <v>932</v>
      </c>
      <c r="AG679" s="29" t="s">
        <v>945</v>
      </c>
      <c r="AH679" s="32">
        <v>21.9</v>
      </c>
      <c r="AI679" s="33">
        <v>678</v>
      </c>
      <c r="AK679" s="34" t="s">
        <v>932</v>
      </c>
      <c r="AL679" s="29" t="s">
        <v>945</v>
      </c>
      <c r="AM679" s="29">
        <v>172</v>
      </c>
      <c r="AN679" s="34" t="s">
        <v>932</v>
      </c>
      <c r="AO679" s="29" t="s">
        <v>945</v>
      </c>
      <c r="AP679" s="29">
        <v>7809428</v>
      </c>
    </row>
    <row r="680" spans="26:42" x14ac:dyDescent="0.25">
      <c r="Z680"/>
      <c r="AF680" s="29" t="s">
        <v>932</v>
      </c>
      <c r="AG680" s="29" t="s">
        <v>946</v>
      </c>
      <c r="AH680" s="32">
        <v>19.989999999999998</v>
      </c>
      <c r="AI680" s="33">
        <v>679</v>
      </c>
      <c r="AK680" s="34" t="s">
        <v>932</v>
      </c>
      <c r="AL680" s="29" t="s">
        <v>946</v>
      </c>
      <c r="AM680" s="29">
        <v>210</v>
      </c>
      <c r="AN680" s="34" t="s">
        <v>932</v>
      </c>
      <c r="AO680" s="29" t="s">
        <v>946</v>
      </c>
      <c r="AP680" s="29">
        <v>10532677</v>
      </c>
    </row>
    <row r="681" spans="26:42" x14ac:dyDescent="0.25">
      <c r="Z681"/>
      <c r="AF681" s="29" t="s">
        <v>932</v>
      </c>
      <c r="AG681" s="29" t="s">
        <v>947</v>
      </c>
      <c r="AH681" s="32">
        <v>19.13</v>
      </c>
      <c r="AI681" s="33">
        <v>680</v>
      </c>
      <c r="AK681" s="34" t="s">
        <v>932</v>
      </c>
      <c r="AL681" s="29" t="s">
        <v>947</v>
      </c>
      <c r="AM681" s="29">
        <v>244</v>
      </c>
      <c r="AN681" s="34" t="s">
        <v>932</v>
      </c>
      <c r="AO681" s="29" t="s">
        <v>947</v>
      </c>
      <c r="AP681" s="29">
        <v>12783035</v>
      </c>
    </row>
    <row r="682" spans="26:42" x14ac:dyDescent="0.25">
      <c r="Z682"/>
      <c r="AF682" s="29" t="s">
        <v>932</v>
      </c>
      <c r="AG682" s="29" t="s">
        <v>948</v>
      </c>
      <c r="AH682" s="32">
        <v>37.200000000000003</v>
      </c>
      <c r="AI682" s="33">
        <v>681</v>
      </c>
      <c r="AK682" s="34" t="s">
        <v>932</v>
      </c>
      <c r="AL682" s="29" t="s">
        <v>948</v>
      </c>
      <c r="AM682" s="29">
        <v>867</v>
      </c>
      <c r="AN682" s="34" t="s">
        <v>932</v>
      </c>
      <c r="AO682" s="29" t="s">
        <v>948</v>
      </c>
      <c r="AP682" s="29">
        <v>23306738</v>
      </c>
    </row>
    <row r="683" spans="26:42" x14ac:dyDescent="0.25">
      <c r="Z683"/>
      <c r="AF683" s="29" t="s">
        <v>932</v>
      </c>
      <c r="AG683" s="29" t="s">
        <v>949</v>
      </c>
      <c r="AH683" s="32">
        <v>60.04</v>
      </c>
      <c r="AI683" s="33">
        <v>682</v>
      </c>
      <c r="AK683" s="34" t="s">
        <v>932</v>
      </c>
      <c r="AL683" s="29" t="s">
        <v>949</v>
      </c>
      <c r="AM683" s="29">
        <v>243</v>
      </c>
      <c r="AN683" s="34" t="s">
        <v>932</v>
      </c>
      <c r="AO683" s="29" t="s">
        <v>949</v>
      </c>
      <c r="AP683" s="29">
        <v>3997385</v>
      </c>
    </row>
    <row r="684" spans="26:42" x14ac:dyDescent="0.25">
      <c r="Z684"/>
      <c r="AF684" s="29" t="s">
        <v>932</v>
      </c>
      <c r="AG684" s="29" t="s">
        <v>950</v>
      </c>
      <c r="AH684" s="32">
        <v>16.760000000000002</v>
      </c>
      <c r="AI684" s="33">
        <v>683</v>
      </c>
      <c r="AK684" s="34" t="s">
        <v>932</v>
      </c>
      <c r="AL684" s="29" t="s">
        <v>950</v>
      </c>
      <c r="AM684" s="29">
        <v>151</v>
      </c>
      <c r="AN684" s="34" t="s">
        <v>932</v>
      </c>
      <c r="AO684" s="29" t="s">
        <v>950</v>
      </c>
      <c r="AP684" s="29">
        <v>9187298</v>
      </c>
    </row>
    <row r="685" spans="26:42" x14ac:dyDescent="0.25">
      <c r="Z685"/>
      <c r="AF685" s="29" t="s">
        <v>932</v>
      </c>
      <c r="AG685" s="29" t="s">
        <v>951</v>
      </c>
      <c r="AH685" s="32">
        <v>45.65</v>
      </c>
      <c r="AI685" s="33">
        <v>684</v>
      </c>
      <c r="AK685" s="34" t="s">
        <v>932</v>
      </c>
      <c r="AL685" s="29" t="s">
        <v>951</v>
      </c>
      <c r="AM685" s="29">
        <v>633</v>
      </c>
      <c r="AN685" s="34" t="s">
        <v>932</v>
      </c>
      <c r="AO685" s="29" t="s">
        <v>951</v>
      </c>
      <c r="AP685" s="29">
        <v>13834179</v>
      </c>
    </row>
    <row r="686" spans="26:42" x14ac:dyDescent="0.25">
      <c r="Z686"/>
      <c r="AF686" s="29" t="s">
        <v>932</v>
      </c>
      <c r="AG686" s="29" t="s">
        <v>952</v>
      </c>
      <c r="AH686" s="32">
        <v>68.709999999999994</v>
      </c>
      <c r="AI686" s="33">
        <v>685</v>
      </c>
      <c r="AK686" s="34" t="s">
        <v>932</v>
      </c>
      <c r="AL686" s="29" t="s">
        <v>952</v>
      </c>
      <c r="AM686" s="29">
        <v>343</v>
      </c>
      <c r="AN686" s="34" t="s">
        <v>932</v>
      </c>
      <c r="AO686" s="29" t="s">
        <v>952</v>
      </c>
      <c r="AP686" s="29">
        <v>5020820</v>
      </c>
    </row>
    <row r="687" spans="26:42" x14ac:dyDescent="0.25">
      <c r="Z687"/>
      <c r="AF687" s="29" t="s">
        <v>932</v>
      </c>
      <c r="AG687" s="29" t="s">
        <v>953</v>
      </c>
      <c r="AH687" s="32">
        <v>34.72</v>
      </c>
      <c r="AI687" s="33">
        <v>686</v>
      </c>
      <c r="AK687" s="34" t="s">
        <v>932</v>
      </c>
      <c r="AL687" s="29" t="s">
        <v>953</v>
      </c>
      <c r="AM687" s="29">
        <v>317</v>
      </c>
      <c r="AN687" s="34" t="s">
        <v>932</v>
      </c>
      <c r="AO687" s="29" t="s">
        <v>953</v>
      </c>
      <c r="AP687" s="29">
        <v>9000042</v>
      </c>
    </row>
    <row r="688" spans="26:42" x14ac:dyDescent="0.25">
      <c r="Z688"/>
      <c r="AF688" s="29" t="s">
        <v>932</v>
      </c>
      <c r="AG688" s="29" t="s">
        <v>954</v>
      </c>
      <c r="AH688" s="32">
        <v>38.75</v>
      </c>
      <c r="AI688" s="33">
        <v>687</v>
      </c>
      <c r="AK688" s="34" t="s">
        <v>932</v>
      </c>
      <c r="AL688" s="29" t="s">
        <v>954</v>
      </c>
      <c r="AM688" s="29">
        <v>276</v>
      </c>
      <c r="AN688" s="34" t="s">
        <v>932</v>
      </c>
      <c r="AO688" s="29" t="s">
        <v>954</v>
      </c>
      <c r="AP688" s="29">
        <v>7212749</v>
      </c>
    </row>
    <row r="689" spans="26:42" x14ac:dyDescent="0.25">
      <c r="Z689"/>
      <c r="AF689" s="29" t="s">
        <v>932</v>
      </c>
      <c r="AG689" s="29" t="s">
        <v>955</v>
      </c>
      <c r="AH689" s="32">
        <v>49.33</v>
      </c>
      <c r="AI689" s="33">
        <v>688</v>
      </c>
      <c r="AK689" s="34" t="s">
        <v>932</v>
      </c>
      <c r="AL689" s="29" t="s">
        <v>955</v>
      </c>
      <c r="AM689" s="29">
        <v>262</v>
      </c>
      <c r="AN689" s="34" t="s">
        <v>932</v>
      </c>
      <c r="AO689" s="29" t="s">
        <v>955</v>
      </c>
      <c r="AP689" s="29">
        <v>5310812</v>
      </c>
    </row>
    <row r="690" spans="26:42" x14ac:dyDescent="0.25">
      <c r="Z690"/>
      <c r="AF690" s="29" t="s">
        <v>932</v>
      </c>
      <c r="AG690" s="29" t="s">
        <v>956</v>
      </c>
      <c r="AH690" s="32">
        <v>28.04</v>
      </c>
      <c r="AI690" s="33">
        <v>689</v>
      </c>
      <c r="AK690" s="34" t="s">
        <v>932</v>
      </c>
      <c r="AL690" s="29" t="s">
        <v>956</v>
      </c>
      <c r="AM690" s="29">
        <v>579</v>
      </c>
      <c r="AN690" s="34" t="s">
        <v>932</v>
      </c>
      <c r="AO690" s="29" t="s">
        <v>956</v>
      </c>
      <c r="AP690" s="29">
        <v>20686094</v>
      </c>
    </row>
    <row r="691" spans="26:42" x14ac:dyDescent="0.25">
      <c r="Z691"/>
      <c r="AF691" s="29" t="s">
        <v>932</v>
      </c>
      <c r="AG691" s="29" t="s">
        <v>957</v>
      </c>
      <c r="AH691" s="32">
        <v>63.81</v>
      </c>
      <c r="AI691" s="33">
        <v>690</v>
      </c>
      <c r="AK691" s="34" t="s">
        <v>932</v>
      </c>
      <c r="AL691" s="29" t="s">
        <v>957</v>
      </c>
      <c r="AM691" s="29">
        <v>428</v>
      </c>
      <c r="AN691" s="34" t="s">
        <v>932</v>
      </c>
      <c r="AO691" s="29" t="s">
        <v>957</v>
      </c>
      <c r="AP691" s="29">
        <v>6825322</v>
      </c>
    </row>
    <row r="692" spans="26:42" x14ac:dyDescent="0.25">
      <c r="Z692"/>
      <c r="AF692" s="29" t="s">
        <v>932</v>
      </c>
      <c r="AG692" s="29" t="s">
        <v>958</v>
      </c>
      <c r="AH692" s="32">
        <v>31.48</v>
      </c>
      <c r="AI692" s="33">
        <v>691</v>
      </c>
      <c r="AK692" s="34" t="s">
        <v>932</v>
      </c>
      <c r="AL692" s="29" t="s">
        <v>958</v>
      </c>
      <c r="AM692" s="29">
        <v>365</v>
      </c>
      <c r="AN692" s="34" t="s">
        <v>932</v>
      </c>
      <c r="AO692" s="29" t="s">
        <v>958</v>
      </c>
      <c r="AP692" s="29">
        <v>11624854</v>
      </c>
    </row>
    <row r="693" spans="26:42" x14ac:dyDescent="0.25">
      <c r="Z693"/>
      <c r="AF693" s="29" t="s">
        <v>932</v>
      </c>
      <c r="AG693" s="29" t="s">
        <v>959</v>
      </c>
      <c r="AH693" s="32">
        <v>69.709999999999994</v>
      </c>
      <c r="AI693" s="33">
        <v>692</v>
      </c>
      <c r="AK693" s="34" t="s">
        <v>932</v>
      </c>
      <c r="AL693" s="29" t="s">
        <v>959</v>
      </c>
      <c r="AM693" s="29">
        <v>511</v>
      </c>
      <c r="AN693" s="34" t="s">
        <v>932</v>
      </c>
      <c r="AO693" s="29" t="s">
        <v>959</v>
      </c>
      <c r="AP693" s="29">
        <v>7387844</v>
      </c>
    </row>
    <row r="694" spans="26:42" x14ac:dyDescent="0.25">
      <c r="Z694"/>
      <c r="AF694" s="29" t="s">
        <v>932</v>
      </c>
      <c r="AG694" s="29" t="s">
        <v>960</v>
      </c>
      <c r="AH694" s="32">
        <v>12.37</v>
      </c>
      <c r="AI694" s="33">
        <v>693</v>
      </c>
      <c r="AK694" s="34" t="s">
        <v>932</v>
      </c>
      <c r="AL694" s="29" t="s">
        <v>960</v>
      </c>
      <c r="AM694" s="29">
        <v>143</v>
      </c>
      <c r="AN694" s="34" t="s">
        <v>932</v>
      </c>
      <c r="AO694" s="29" t="s">
        <v>960</v>
      </c>
      <c r="AP694" s="29">
        <v>11683638</v>
      </c>
    </row>
    <row r="695" spans="26:42" x14ac:dyDescent="0.25">
      <c r="Z695"/>
      <c r="AF695" s="29" t="s">
        <v>932</v>
      </c>
      <c r="AG695" s="29" t="s">
        <v>961</v>
      </c>
      <c r="AH695" s="32">
        <v>33.369999999999997</v>
      </c>
      <c r="AI695" s="33">
        <v>694</v>
      </c>
      <c r="AK695" s="34" t="s">
        <v>932</v>
      </c>
      <c r="AL695" s="29" t="s">
        <v>961</v>
      </c>
      <c r="AM695" s="29">
        <v>213</v>
      </c>
      <c r="AN695" s="34" t="s">
        <v>932</v>
      </c>
      <c r="AO695" s="29" t="s">
        <v>961</v>
      </c>
      <c r="AP695" s="29">
        <v>6412523</v>
      </c>
    </row>
    <row r="696" spans="26:42" x14ac:dyDescent="0.25">
      <c r="Z696"/>
      <c r="AF696" s="29" t="s">
        <v>932</v>
      </c>
      <c r="AG696" s="29" t="s">
        <v>962</v>
      </c>
      <c r="AH696" s="32">
        <v>30.26</v>
      </c>
      <c r="AI696" s="33">
        <v>695</v>
      </c>
      <c r="AK696" s="34" t="s">
        <v>932</v>
      </c>
      <c r="AL696" s="29" t="s">
        <v>962</v>
      </c>
      <c r="AM696" s="29">
        <v>279</v>
      </c>
      <c r="AN696" s="34" t="s">
        <v>932</v>
      </c>
      <c r="AO696" s="29" t="s">
        <v>962</v>
      </c>
      <c r="AP696" s="29">
        <v>9053570</v>
      </c>
    </row>
    <row r="697" spans="26:42" x14ac:dyDescent="0.25">
      <c r="Z697"/>
      <c r="AF697" s="29" t="s">
        <v>932</v>
      </c>
      <c r="AG697" s="29" t="s">
        <v>963</v>
      </c>
      <c r="AH697" s="32">
        <v>28.23</v>
      </c>
      <c r="AI697" s="33">
        <v>696</v>
      </c>
      <c r="AK697" s="34" t="s">
        <v>932</v>
      </c>
      <c r="AL697" s="29" t="s">
        <v>963</v>
      </c>
      <c r="AM697" s="29">
        <v>350</v>
      </c>
      <c r="AN697" s="34" t="s">
        <v>932</v>
      </c>
      <c r="AO697" s="29" t="s">
        <v>963</v>
      </c>
      <c r="AP697" s="29">
        <v>12275789</v>
      </c>
    </row>
    <row r="698" spans="26:42" x14ac:dyDescent="0.25">
      <c r="Z698"/>
      <c r="AF698" s="29" t="s">
        <v>932</v>
      </c>
      <c r="AG698" s="29" t="s">
        <v>964</v>
      </c>
      <c r="AH698" s="32">
        <v>48.2</v>
      </c>
      <c r="AI698" s="33">
        <v>697</v>
      </c>
      <c r="AK698" s="34" t="s">
        <v>932</v>
      </c>
      <c r="AL698" s="29" t="s">
        <v>964</v>
      </c>
      <c r="AM698" s="29">
        <v>412</v>
      </c>
      <c r="AN698" s="34" t="s">
        <v>932</v>
      </c>
      <c r="AO698" s="29" t="s">
        <v>964</v>
      </c>
      <c r="AP698" s="29">
        <v>8495931</v>
      </c>
    </row>
    <row r="699" spans="26:42" x14ac:dyDescent="0.25">
      <c r="Z699"/>
      <c r="AF699" s="29" t="s">
        <v>932</v>
      </c>
      <c r="AG699" s="29" t="s">
        <v>965</v>
      </c>
      <c r="AH699" s="32">
        <v>45.71</v>
      </c>
      <c r="AI699" s="33">
        <v>698</v>
      </c>
      <c r="AK699" s="34" t="s">
        <v>932</v>
      </c>
      <c r="AL699" s="29" t="s">
        <v>965</v>
      </c>
      <c r="AM699" s="29">
        <v>496</v>
      </c>
      <c r="AN699" s="34" t="s">
        <v>932</v>
      </c>
      <c r="AO699" s="29" t="s">
        <v>965</v>
      </c>
      <c r="AP699" s="29">
        <v>10883906</v>
      </c>
    </row>
    <row r="700" spans="26:42" x14ac:dyDescent="0.25">
      <c r="Z700"/>
      <c r="AF700" s="29" t="s">
        <v>932</v>
      </c>
      <c r="AG700" s="29" t="s">
        <v>966</v>
      </c>
      <c r="AH700" s="32">
        <v>16.190000000000001</v>
      </c>
      <c r="AI700" s="33">
        <v>699</v>
      </c>
      <c r="AK700" s="34" t="s">
        <v>932</v>
      </c>
      <c r="AL700" s="29" t="s">
        <v>966</v>
      </c>
      <c r="AM700" s="29">
        <v>302</v>
      </c>
      <c r="AN700" s="34" t="s">
        <v>932</v>
      </c>
      <c r="AO700" s="29" t="s">
        <v>966</v>
      </c>
      <c r="AP700" s="29">
        <v>18619191</v>
      </c>
    </row>
    <row r="701" spans="26:42" x14ac:dyDescent="0.25">
      <c r="Z701"/>
      <c r="AF701" s="29" t="s">
        <v>932</v>
      </c>
      <c r="AG701" s="29" t="s">
        <v>967</v>
      </c>
      <c r="AH701" s="32">
        <v>77.010000000000005</v>
      </c>
      <c r="AI701" s="33">
        <v>700</v>
      </c>
      <c r="AK701" s="34" t="s">
        <v>932</v>
      </c>
      <c r="AL701" s="29" t="s">
        <v>967</v>
      </c>
      <c r="AM701" s="29">
        <v>697</v>
      </c>
      <c r="AN701" s="34" t="s">
        <v>932</v>
      </c>
      <c r="AO701" s="29" t="s">
        <v>967</v>
      </c>
      <c r="AP701" s="29">
        <v>9154377</v>
      </c>
    </row>
    <row r="702" spans="26:42" x14ac:dyDescent="0.25">
      <c r="Z702"/>
      <c r="AF702" s="29" t="s">
        <v>932</v>
      </c>
      <c r="AG702" s="29" t="s">
        <v>968</v>
      </c>
      <c r="AH702" s="32">
        <v>10.92</v>
      </c>
      <c r="AI702" s="33">
        <v>701</v>
      </c>
      <c r="AK702" s="34" t="s">
        <v>932</v>
      </c>
      <c r="AL702" s="29" t="s">
        <v>968</v>
      </c>
      <c r="AM702" s="29">
        <v>126</v>
      </c>
      <c r="AN702" s="34" t="s">
        <v>932</v>
      </c>
      <c r="AO702" s="29" t="s">
        <v>968</v>
      </c>
      <c r="AP702" s="29">
        <v>11762585</v>
      </c>
    </row>
    <row r="703" spans="26:42" x14ac:dyDescent="0.25">
      <c r="Z703"/>
      <c r="AF703" s="29" t="s">
        <v>932</v>
      </c>
      <c r="AG703" s="29" t="s">
        <v>969</v>
      </c>
      <c r="AH703" s="32">
        <v>42.71</v>
      </c>
      <c r="AI703" s="33">
        <v>702</v>
      </c>
      <c r="AK703" s="34" t="s">
        <v>932</v>
      </c>
      <c r="AL703" s="29" t="s">
        <v>969</v>
      </c>
      <c r="AM703" s="29">
        <v>821</v>
      </c>
      <c r="AN703" s="34" t="s">
        <v>932</v>
      </c>
      <c r="AO703" s="29" t="s">
        <v>969</v>
      </c>
      <c r="AP703" s="29">
        <v>19280613</v>
      </c>
    </row>
    <row r="704" spans="26:42" x14ac:dyDescent="0.25">
      <c r="Z704"/>
      <c r="AF704" s="29" t="s">
        <v>932</v>
      </c>
      <c r="AG704" s="29" t="s">
        <v>970</v>
      </c>
      <c r="AH704" s="32">
        <v>13.41</v>
      </c>
      <c r="AI704" s="33">
        <v>703</v>
      </c>
      <c r="AK704" s="34" t="s">
        <v>932</v>
      </c>
      <c r="AL704" s="29" t="s">
        <v>970</v>
      </c>
      <c r="AM704" s="29">
        <v>119</v>
      </c>
      <c r="AN704" s="34" t="s">
        <v>932</v>
      </c>
      <c r="AO704" s="29" t="s">
        <v>970</v>
      </c>
      <c r="AP704" s="29">
        <v>9094450</v>
      </c>
    </row>
    <row r="705" spans="26:42" x14ac:dyDescent="0.25">
      <c r="Z705"/>
      <c r="AF705" s="29" t="s">
        <v>932</v>
      </c>
      <c r="AG705" s="29" t="s">
        <v>971</v>
      </c>
      <c r="AH705" s="32">
        <v>20.94</v>
      </c>
      <c r="AI705" s="33">
        <v>704</v>
      </c>
      <c r="AK705" s="34" t="s">
        <v>932</v>
      </c>
      <c r="AL705" s="29" t="s">
        <v>971</v>
      </c>
      <c r="AM705" s="29">
        <v>571</v>
      </c>
      <c r="AN705" s="34" t="s">
        <v>932</v>
      </c>
      <c r="AO705" s="29" t="s">
        <v>971</v>
      </c>
      <c r="AP705" s="29">
        <v>27194509</v>
      </c>
    </row>
    <row r="706" spans="26:42" x14ac:dyDescent="0.25">
      <c r="Z706"/>
      <c r="AF706" s="29" t="s">
        <v>932</v>
      </c>
      <c r="AG706" s="29" t="s">
        <v>972</v>
      </c>
      <c r="AH706" s="32">
        <v>48.54</v>
      </c>
      <c r="AI706" s="33">
        <v>705</v>
      </c>
      <c r="AK706" s="34" t="s">
        <v>932</v>
      </c>
      <c r="AL706" s="29" t="s">
        <v>972</v>
      </c>
      <c r="AM706" s="29">
        <v>379</v>
      </c>
      <c r="AN706" s="34" t="s">
        <v>932</v>
      </c>
      <c r="AO706" s="29" t="s">
        <v>972</v>
      </c>
      <c r="AP706" s="29">
        <v>7849434</v>
      </c>
    </row>
    <row r="707" spans="26:42" x14ac:dyDescent="0.25">
      <c r="Z707"/>
      <c r="AF707" s="29" t="s">
        <v>932</v>
      </c>
      <c r="AG707" s="29" t="s">
        <v>973</v>
      </c>
      <c r="AH707" s="32">
        <v>26.47</v>
      </c>
      <c r="AI707" s="33">
        <v>706</v>
      </c>
      <c r="AK707" s="34" t="s">
        <v>932</v>
      </c>
      <c r="AL707" s="29" t="s">
        <v>973</v>
      </c>
      <c r="AM707" s="29">
        <v>197</v>
      </c>
      <c r="AN707" s="34" t="s">
        <v>932</v>
      </c>
      <c r="AO707" s="29" t="s">
        <v>973</v>
      </c>
      <c r="AP707" s="29">
        <v>7613745</v>
      </c>
    </row>
    <row r="708" spans="26:42" x14ac:dyDescent="0.25">
      <c r="Z708"/>
      <c r="AF708" s="29" t="s">
        <v>932</v>
      </c>
      <c r="AG708" s="29" t="s">
        <v>974</v>
      </c>
      <c r="AH708" s="32">
        <v>14.39</v>
      </c>
      <c r="AI708" s="33">
        <v>707</v>
      </c>
      <c r="AK708" s="34" t="s">
        <v>932</v>
      </c>
      <c r="AL708" s="29" t="s">
        <v>974</v>
      </c>
      <c r="AM708" s="29">
        <v>229</v>
      </c>
      <c r="AN708" s="34" t="s">
        <v>932</v>
      </c>
      <c r="AO708" s="29" t="s">
        <v>974</v>
      </c>
      <c r="AP708" s="29">
        <v>15884391</v>
      </c>
    </row>
    <row r="709" spans="26:42" x14ac:dyDescent="0.25">
      <c r="Z709"/>
      <c r="AF709" s="29" t="s">
        <v>932</v>
      </c>
      <c r="AG709" s="29" t="s">
        <v>975</v>
      </c>
      <c r="AH709" s="32">
        <v>87.52</v>
      </c>
      <c r="AI709" s="33">
        <v>708</v>
      </c>
      <c r="AK709" s="34" t="s">
        <v>932</v>
      </c>
      <c r="AL709" s="29" t="s">
        <v>975</v>
      </c>
      <c r="AM709" s="29">
        <v>870</v>
      </c>
      <c r="AN709" s="34" t="s">
        <v>932</v>
      </c>
      <c r="AO709" s="29" t="s">
        <v>975</v>
      </c>
      <c r="AP709" s="29">
        <v>9883901</v>
      </c>
    </row>
    <row r="710" spans="26:42" x14ac:dyDescent="0.25">
      <c r="Z710"/>
      <c r="AF710" s="29" t="s">
        <v>932</v>
      </c>
      <c r="AG710" s="29" t="s">
        <v>976</v>
      </c>
      <c r="AH710" s="32">
        <v>56.53</v>
      </c>
      <c r="AI710" s="33">
        <v>709</v>
      </c>
      <c r="AK710" s="34" t="s">
        <v>932</v>
      </c>
      <c r="AL710" s="29" t="s">
        <v>976</v>
      </c>
      <c r="AM710" s="29">
        <v>570</v>
      </c>
      <c r="AN710" s="34" t="s">
        <v>932</v>
      </c>
      <c r="AO710" s="29" t="s">
        <v>976</v>
      </c>
      <c r="AP710" s="29">
        <v>10039505</v>
      </c>
    </row>
    <row r="711" spans="26:42" x14ac:dyDescent="0.25">
      <c r="Z711"/>
      <c r="AF711" s="29" t="s">
        <v>932</v>
      </c>
      <c r="AG711" s="29" t="s">
        <v>977</v>
      </c>
      <c r="AH711" s="32">
        <v>17.559999999999999</v>
      </c>
      <c r="AI711" s="33">
        <v>710</v>
      </c>
      <c r="AK711" s="34" t="s">
        <v>932</v>
      </c>
      <c r="AL711" s="29" t="s">
        <v>977</v>
      </c>
      <c r="AM711" s="29">
        <v>158</v>
      </c>
      <c r="AN711" s="34" t="s">
        <v>932</v>
      </c>
      <c r="AO711" s="29" t="s">
        <v>977</v>
      </c>
      <c r="AP711" s="29">
        <v>9137763</v>
      </c>
    </row>
    <row r="712" spans="26:42" x14ac:dyDescent="0.25">
      <c r="Z712"/>
      <c r="AF712" s="29" t="s">
        <v>932</v>
      </c>
      <c r="AG712" s="29" t="s">
        <v>978</v>
      </c>
      <c r="AH712" s="32">
        <v>29.4</v>
      </c>
      <c r="AI712" s="33">
        <v>711</v>
      </c>
      <c r="AK712" s="34" t="s">
        <v>932</v>
      </c>
      <c r="AL712" s="29" t="s">
        <v>978</v>
      </c>
      <c r="AM712" s="29">
        <v>609</v>
      </c>
      <c r="AN712" s="34" t="s">
        <v>932</v>
      </c>
      <c r="AO712" s="29" t="s">
        <v>978</v>
      </c>
      <c r="AP712" s="29">
        <v>20884356</v>
      </c>
    </row>
    <row r="713" spans="26:42" x14ac:dyDescent="0.25">
      <c r="Z713"/>
      <c r="AF713" s="29" t="s">
        <v>932</v>
      </c>
      <c r="AG713" s="29" t="s">
        <v>979</v>
      </c>
      <c r="AH713" s="32">
        <v>16.87</v>
      </c>
      <c r="AI713" s="33">
        <v>712</v>
      </c>
      <c r="AK713" s="34" t="s">
        <v>932</v>
      </c>
      <c r="AL713" s="29" t="s">
        <v>979</v>
      </c>
      <c r="AM713" s="29">
        <v>276</v>
      </c>
      <c r="AN713" s="34" t="s">
        <v>932</v>
      </c>
      <c r="AO713" s="29" t="s">
        <v>979</v>
      </c>
      <c r="AP713" s="29">
        <v>16326963</v>
      </c>
    </row>
    <row r="714" spans="26:42" x14ac:dyDescent="0.25">
      <c r="Z714"/>
      <c r="AF714" s="29" t="s">
        <v>932</v>
      </c>
      <c r="AG714" s="29" t="s">
        <v>980</v>
      </c>
      <c r="AH714" s="32">
        <v>9.02</v>
      </c>
      <c r="AI714" s="33">
        <v>713</v>
      </c>
      <c r="AK714" s="34" t="s">
        <v>932</v>
      </c>
      <c r="AL714" s="29" t="s">
        <v>980</v>
      </c>
      <c r="AM714" s="29">
        <v>101</v>
      </c>
      <c r="AN714" s="34" t="s">
        <v>932</v>
      </c>
      <c r="AO714" s="29" t="s">
        <v>980</v>
      </c>
      <c r="AP714" s="29">
        <v>11477760</v>
      </c>
    </row>
    <row r="715" spans="26:42" x14ac:dyDescent="0.25">
      <c r="Z715"/>
      <c r="AF715" s="29" t="s">
        <v>932</v>
      </c>
      <c r="AG715" s="29" t="s">
        <v>981</v>
      </c>
      <c r="AH715" s="32">
        <v>29.02</v>
      </c>
      <c r="AI715" s="33">
        <v>714</v>
      </c>
      <c r="AK715" s="34" t="s">
        <v>932</v>
      </c>
      <c r="AL715" s="29" t="s">
        <v>981</v>
      </c>
      <c r="AM715" s="29">
        <v>205</v>
      </c>
      <c r="AN715" s="34" t="s">
        <v>932</v>
      </c>
      <c r="AO715" s="29" t="s">
        <v>981</v>
      </c>
      <c r="AP715" s="29">
        <v>7115200</v>
      </c>
    </row>
    <row r="716" spans="26:42" x14ac:dyDescent="0.25">
      <c r="Z716"/>
      <c r="AF716" s="29" t="s">
        <v>932</v>
      </c>
      <c r="AG716" s="29" t="s">
        <v>982</v>
      </c>
      <c r="AH716" s="32">
        <v>6.71</v>
      </c>
      <c r="AI716" s="33">
        <v>715</v>
      </c>
      <c r="AK716" s="34" t="s">
        <v>932</v>
      </c>
      <c r="AL716" s="29" t="s">
        <v>982</v>
      </c>
      <c r="AM716" s="29">
        <v>76</v>
      </c>
      <c r="AN716" s="34" t="s">
        <v>932</v>
      </c>
      <c r="AO716" s="29" t="s">
        <v>982</v>
      </c>
      <c r="AP716" s="29">
        <v>11244852</v>
      </c>
    </row>
    <row r="717" spans="26:42" x14ac:dyDescent="0.25">
      <c r="Z717"/>
      <c r="AF717" s="29" t="s">
        <v>932</v>
      </c>
      <c r="AG717" s="29" t="s">
        <v>983</v>
      </c>
      <c r="AH717" s="32">
        <v>20.72</v>
      </c>
      <c r="AI717" s="33">
        <v>716</v>
      </c>
      <c r="AK717" s="34" t="s">
        <v>932</v>
      </c>
      <c r="AL717" s="29" t="s">
        <v>983</v>
      </c>
      <c r="AM717" s="29">
        <v>195</v>
      </c>
      <c r="AN717" s="34" t="s">
        <v>932</v>
      </c>
      <c r="AO717" s="29" t="s">
        <v>983</v>
      </c>
      <c r="AP717" s="29">
        <v>9481456</v>
      </c>
    </row>
    <row r="718" spans="26:42" x14ac:dyDescent="0.25">
      <c r="Z718"/>
      <c r="AF718" s="29" t="s">
        <v>932</v>
      </c>
      <c r="AG718" s="29" t="s">
        <v>984</v>
      </c>
      <c r="AH718" s="32">
        <v>67.77</v>
      </c>
      <c r="AI718" s="33">
        <v>717</v>
      </c>
      <c r="AK718" s="34" t="s">
        <v>932</v>
      </c>
      <c r="AL718" s="29" t="s">
        <v>984</v>
      </c>
      <c r="AM718" s="29">
        <v>604</v>
      </c>
      <c r="AN718" s="34" t="s">
        <v>932</v>
      </c>
      <c r="AO718" s="29" t="s">
        <v>984</v>
      </c>
      <c r="AP718" s="29">
        <v>8897440</v>
      </c>
    </row>
    <row r="719" spans="26:42" x14ac:dyDescent="0.25">
      <c r="Z719"/>
      <c r="AF719" s="29" t="s">
        <v>932</v>
      </c>
      <c r="AG719" s="29" t="s">
        <v>985</v>
      </c>
      <c r="AH719" s="32">
        <v>44.68</v>
      </c>
      <c r="AI719" s="33">
        <v>718</v>
      </c>
      <c r="AK719" s="34" t="s">
        <v>932</v>
      </c>
      <c r="AL719" s="29" t="s">
        <v>985</v>
      </c>
      <c r="AM719" s="29">
        <v>402</v>
      </c>
      <c r="AN719" s="34" t="s">
        <v>932</v>
      </c>
      <c r="AO719" s="29" t="s">
        <v>985</v>
      </c>
      <c r="AP719" s="29">
        <v>9209173</v>
      </c>
    </row>
    <row r="720" spans="26:42" x14ac:dyDescent="0.25">
      <c r="Z720"/>
      <c r="AF720" s="29" t="s">
        <v>932</v>
      </c>
      <c r="AG720" s="29" t="s">
        <v>986</v>
      </c>
      <c r="AH720" s="32">
        <v>30.98</v>
      </c>
      <c r="AI720" s="33">
        <v>719</v>
      </c>
      <c r="AK720" s="34" t="s">
        <v>932</v>
      </c>
      <c r="AL720" s="29" t="s">
        <v>986</v>
      </c>
      <c r="AM720" s="29">
        <v>509</v>
      </c>
      <c r="AN720" s="34" t="s">
        <v>932</v>
      </c>
      <c r="AO720" s="29" t="s">
        <v>986</v>
      </c>
      <c r="AP720" s="29">
        <v>16300068</v>
      </c>
    </row>
    <row r="721" spans="26:42" x14ac:dyDescent="0.25">
      <c r="Z721"/>
      <c r="AF721" s="29" t="s">
        <v>932</v>
      </c>
      <c r="AG721" s="29" t="s">
        <v>987</v>
      </c>
      <c r="AH721" s="32">
        <v>18.38</v>
      </c>
      <c r="AI721" s="33">
        <v>720</v>
      </c>
      <c r="AK721" s="34" t="s">
        <v>932</v>
      </c>
      <c r="AL721" s="29" t="s">
        <v>987</v>
      </c>
      <c r="AM721" s="29">
        <v>195</v>
      </c>
      <c r="AN721" s="34" t="s">
        <v>932</v>
      </c>
      <c r="AO721" s="29" t="s">
        <v>987</v>
      </c>
      <c r="AP721" s="29">
        <v>10638730</v>
      </c>
    </row>
    <row r="722" spans="26:42" x14ac:dyDescent="0.25">
      <c r="Z722"/>
      <c r="AF722" s="29" t="s">
        <v>932</v>
      </c>
      <c r="AG722" s="29" t="s">
        <v>988</v>
      </c>
      <c r="AH722" s="32">
        <v>66.569999999999993</v>
      </c>
      <c r="AI722" s="33">
        <v>721</v>
      </c>
      <c r="AK722" s="34" t="s">
        <v>932</v>
      </c>
      <c r="AL722" s="29" t="s">
        <v>988</v>
      </c>
      <c r="AM722" s="29">
        <v>219</v>
      </c>
      <c r="AN722" s="34" t="s">
        <v>932</v>
      </c>
      <c r="AO722" s="29" t="s">
        <v>988</v>
      </c>
      <c r="AP722" s="29">
        <v>3312232</v>
      </c>
    </row>
    <row r="723" spans="26:42" x14ac:dyDescent="0.25">
      <c r="Z723"/>
      <c r="AF723" s="29" t="s">
        <v>932</v>
      </c>
      <c r="AG723" s="29" t="s">
        <v>989</v>
      </c>
      <c r="AH723" s="32">
        <v>33.409999999999997</v>
      </c>
      <c r="AI723" s="33">
        <v>722</v>
      </c>
      <c r="AK723" s="34" t="s">
        <v>932</v>
      </c>
      <c r="AL723" s="29" t="s">
        <v>989</v>
      </c>
      <c r="AM723" s="29">
        <v>351</v>
      </c>
      <c r="AN723" s="34" t="s">
        <v>932</v>
      </c>
      <c r="AO723" s="29" t="s">
        <v>989</v>
      </c>
      <c r="AP723" s="29">
        <v>10596135</v>
      </c>
    </row>
    <row r="724" spans="26:42" x14ac:dyDescent="0.25">
      <c r="Z724"/>
      <c r="AF724" s="29" t="s">
        <v>932</v>
      </c>
      <c r="AG724" s="29" t="s">
        <v>990</v>
      </c>
      <c r="AH724" s="32">
        <v>37.159999999999997</v>
      </c>
      <c r="AI724" s="33">
        <v>723</v>
      </c>
      <c r="AK724" s="34" t="s">
        <v>932</v>
      </c>
      <c r="AL724" s="29" t="s">
        <v>990</v>
      </c>
      <c r="AM724" s="29">
        <v>661</v>
      </c>
      <c r="AN724" s="34" t="s">
        <v>932</v>
      </c>
      <c r="AO724" s="29" t="s">
        <v>990</v>
      </c>
      <c r="AP724" s="29">
        <v>17976171</v>
      </c>
    </row>
    <row r="725" spans="26:42" x14ac:dyDescent="0.25">
      <c r="Z725"/>
      <c r="AF725" s="29" t="s">
        <v>932</v>
      </c>
      <c r="AG725" s="29" t="s">
        <v>991</v>
      </c>
      <c r="AH725" s="32">
        <v>52.4</v>
      </c>
      <c r="AI725" s="33">
        <v>724</v>
      </c>
      <c r="AK725" s="34" t="s">
        <v>932</v>
      </c>
      <c r="AL725" s="29" t="s">
        <v>991</v>
      </c>
      <c r="AM725" s="29">
        <v>502</v>
      </c>
      <c r="AN725" s="34" t="s">
        <v>932</v>
      </c>
      <c r="AO725" s="29" t="s">
        <v>991</v>
      </c>
      <c r="AP725" s="29">
        <v>9609120</v>
      </c>
    </row>
    <row r="726" spans="26:42" x14ac:dyDescent="0.25">
      <c r="Z726"/>
      <c r="AF726" s="29" t="s">
        <v>932</v>
      </c>
      <c r="AG726" s="29" t="s">
        <v>992</v>
      </c>
      <c r="AH726" s="32">
        <v>44.22</v>
      </c>
      <c r="AI726" s="33">
        <v>725</v>
      </c>
      <c r="AK726" s="34" t="s">
        <v>932</v>
      </c>
      <c r="AL726" s="29" t="s">
        <v>992</v>
      </c>
      <c r="AM726" s="29">
        <v>149</v>
      </c>
      <c r="AN726" s="34" t="s">
        <v>932</v>
      </c>
      <c r="AO726" s="29" t="s">
        <v>992</v>
      </c>
      <c r="AP726" s="29">
        <v>3290737</v>
      </c>
    </row>
    <row r="727" spans="26:42" x14ac:dyDescent="0.25">
      <c r="Z727"/>
      <c r="AF727" s="29" t="s">
        <v>932</v>
      </c>
      <c r="AG727" s="29" t="s">
        <v>993</v>
      </c>
      <c r="AH727" s="32">
        <v>98.53</v>
      </c>
      <c r="AI727" s="33">
        <v>726</v>
      </c>
      <c r="AK727" s="34" t="s">
        <v>932</v>
      </c>
      <c r="AL727" s="29" t="s">
        <v>993</v>
      </c>
      <c r="AM727" s="29">
        <v>532</v>
      </c>
      <c r="AN727" s="34" t="s">
        <v>932</v>
      </c>
      <c r="AO727" s="29" t="s">
        <v>993</v>
      </c>
      <c r="AP727" s="29">
        <v>5404490</v>
      </c>
    </row>
    <row r="728" spans="26:42" x14ac:dyDescent="0.25">
      <c r="Z728"/>
      <c r="AF728" s="29" t="s">
        <v>932</v>
      </c>
      <c r="AG728" s="29" t="s">
        <v>994</v>
      </c>
      <c r="AH728" s="32">
        <v>19.88</v>
      </c>
      <c r="AI728" s="33">
        <v>727</v>
      </c>
      <c r="AK728" s="34" t="s">
        <v>932</v>
      </c>
      <c r="AL728" s="29" t="s">
        <v>994</v>
      </c>
      <c r="AM728" s="29">
        <v>138</v>
      </c>
      <c r="AN728" s="34" t="s">
        <v>932</v>
      </c>
      <c r="AO728" s="29" t="s">
        <v>994</v>
      </c>
      <c r="AP728" s="29">
        <v>6840605</v>
      </c>
    </row>
    <row r="729" spans="26:42" x14ac:dyDescent="0.25">
      <c r="Z729"/>
      <c r="AF729" s="29" t="s">
        <v>932</v>
      </c>
      <c r="AG729" s="29" t="s">
        <v>995</v>
      </c>
      <c r="AH729" s="32">
        <v>28.04</v>
      </c>
      <c r="AI729" s="33">
        <v>728</v>
      </c>
      <c r="AK729" s="34" t="s">
        <v>932</v>
      </c>
      <c r="AL729" s="29" t="s">
        <v>995</v>
      </c>
      <c r="AM729" s="29">
        <v>175</v>
      </c>
      <c r="AN729" s="34" t="s">
        <v>932</v>
      </c>
      <c r="AO729" s="29" t="s">
        <v>995</v>
      </c>
      <c r="AP729" s="29">
        <v>6277019</v>
      </c>
    </row>
    <row r="730" spans="26:42" x14ac:dyDescent="0.25">
      <c r="Z730"/>
      <c r="AF730" s="29" t="s">
        <v>996</v>
      </c>
      <c r="AG730" s="29" t="s">
        <v>997</v>
      </c>
      <c r="AH730" s="32">
        <v>24.33</v>
      </c>
      <c r="AI730" s="33">
        <v>729</v>
      </c>
      <c r="AK730" s="34" t="s">
        <v>996</v>
      </c>
      <c r="AL730" s="29" t="s">
        <v>997</v>
      </c>
      <c r="AM730" s="29">
        <v>534</v>
      </c>
      <c r="AN730" s="34" t="s">
        <v>996</v>
      </c>
      <c r="AO730" s="29" t="s">
        <v>997</v>
      </c>
      <c r="AP730" s="29">
        <v>22170021</v>
      </c>
    </row>
    <row r="731" spans="26:42" x14ac:dyDescent="0.25">
      <c r="Z731"/>
      <c r="AF731" s="29" t="s">
        <v>996</v>
      </c>
      <c r="AG731" s="29" t="s">
        <v>998</v>
      </c>
      <c r="AH731" s="32">
        <v>16.45</v>
      </c>
      <c r="AI731" s="33">
        <v>730</v>
      </c>
      <c r="AK731" s="34" t="s">
        <v>996</v>
      </c>
      <c r="AL731" s="29" t="s">
        <v>998</v>
      </c>
      <c r="AM731" s="29">
        <v>164</v>
      </c>
      <c r="AN731" s="34" t="s">
        <v>996</v>
      </c>
      <c r="AO731" s="29" t="s">
        <v>998</v>
      </c>
      <c r="AP731" s="29">
        <v>9602420</v>
      </c>
    </row>
    <row r="732" spans="26:42" x14ac:dyDescent="0.25">
      <c r="Z732"/>
      <c r="AF732" s="29" t="s">
        <v>996</v>
      </c>
      <c r="AG732" s="29" t="s">
        <v>999</v>
      </c>
      <c r="AH732" s="32">
        <v>65.64</v>
      </c>
      <c r="AI732" s="33">
        <v>731</v>
      </c>
      <c r="AK732" s="34" t="s">
        <v>996</v>
      </c>
      <c r="AL732" s="29" t="s">
        <v>999</v>
      </c>
      <c r="AM732" s="29">
        <v>358</v>
      </c>
      <c r="AN732" s="34" t="s">
        <v>996</v>
      </c>
      <c r="AO732" s="29" t="s">
        <v>999</v>
      </c>
      <c r="AP732" s="29">
        <v>5484699</v>
      </c>
    </row>
    <row r="733" spans="26:42" x14ac:dyDescent="0.25">
      <c r="Z733"/>
      <c r="AF733" s="29" t="s">
        <v>996</v>
      </c>
      <c r="AG733" s="29" t="s">
        <v>1000</v>
      </c>
      <c r="AH733" s="32">
        <v>22.08</v>
      </c>
      <c r="AI733" s="33">
        <v>732</v>
      </c>
      <c r="AK733" s="34" t="s">
        <v>996</v>
      </c>
      <c r="AL733" s="29" t="s">
        <v>1000</v>
      </c>
      <c r="AM733" s="29">
        <v>136</v>
      </c>
      <c r="AN733" s="34" t="s">
        <v>996</v>
      </c>
      <c r="AO733" s="29" t="s">
        <v>1000</v>
      </c>
      <c r="AP733" s="29">
        <v>6091001</v>
      </c>
    </row>
    <row r="734" spans="26:42" x14ac:dyDescent="0.25">
      <c r="Z734"/>
      <c r="AF734" s="29" t="s">
        <v>996</v>
      </c>
      <c r="AG734" s="29" t="s">
        <v>1001</v>
      </c>
      <c r="AH734" s="32">
        <v>20.309999999999999</v>
      </c>
      <c r="AI734" s="33">
        <v>733</v>
      </c>
      <c r="AK734" s="34" t="s">
        <v>996</v>
      </c>
      <c r="AL734" s="29" t="s">
        <v>1001</v>
      </c>
      <c r="AM734" s="29">
        <v>273</v>
      </c>
      <c r="AN734" s="34" t="s">
        <v>996</v>
      </c>
      <c r="AO734" s="29" t="s">
        <v>1001</v>
      </c>
      <c r="AP734" s="29">
        <v>13296710</v>
      </c>
    </row>
    <row r="735" spans="26:42" x14ac:dyDescent="0.25">
      <c r="Z735"/>
      <c r="AF735" s="29" t="s">
        <v>996</v>
      </c>
      <c r="AG735" s="29" t="s">
        <v>1002</v>
      </c>
      <c r="AH735" s="32">
        <v>27.53</v>
      </c>
      <c r="AI735" s="33">
        <v>734</v>
      </c>
      <c r="AK735" s="34" t="s">
        <v>996</v>
      </c>
      <c r="AL735" s="29" t="s">
        <v>1002</v>
      </c>
      <c r="AM735" s="29">
        <v>261</v>
      </c>
      <c r="AN735" s="34" t="s">
        <v>996</v>
      </c>
      <c r="AO735" s="29" t="s">
        <v>1002</v>
      </c>
      <c r="AP735" s="29">
        <v>9515377</v>
      </c>
    </row>
    <row r="736" spans="26:42" x14ac:dyDescent="0.25">
      <c r="Z736"/>
      <c r="AF736" s="29" t="s">
        <v>996</v>
      </c>
      <c r="AG736" s="29" t="s">
        <v>1003</v>
      </c>
      <c r="AH736" s="32">
        <v>0.65</v>
      </c>
      <c r="AI736" s="33">
        <v>735</v>
      </c>
      <c r="AK736" s="34" t="s">
        <v>996</v>
      </c>
      <c r="AL736" s="29" t="s">
        <v>1003</v>
      </c>
      <c r="AM736" s="29">
        <v>97</v>
      </c>
      <c r="AN736" s="34" t="s">
        <v>996</v>
      </c>
      <c r="AO736" s="29" t="s">
        <v>1003</v>
      </c>
      <c r="AP736" s="29">
        <v>145557787</v>
      </c>
    </row>
    <row r="737" spans="26:42" x14ac:dyDescent="0.25">
      <c r="Z737"/>
      <c r="AF737" s="29" t="s">
        <v>996</v>
      </c>
      <c r="AG737" s="29" t="s">
        <v>1004</v>
      </c>
      <c r="AH737" s="32">
        <v>6.92</v>
      </c>
      <c r="AI737" s="33">
        <v>736</v>
      </c>
      <c r="AK737" s="34" t="s">
        <v>996</v>
      </c>
      <c r="AL737" s="29" t="s">
        <v>1004</v>
      </c>
      <c r="AM737" s="29">
        <v>37</v>
      </c>
      <c r="AN737" s="34" t="s">
        <v>996</v>
      </c>
      <c r="AO737" s="29" t="s">
        <v>1004</v>
      </c>
      <c r="AP737" s="29">
        <v>5418367</v>
      </c>
    </row>
    <row r="738" spans="26:42" x14ac:dyDescent="0.25">
      <c r="Z738"/>
      <c r="AF738" s="29" t="s">
        <v>996</v>
      </c>
      <c r="AG738" s="29" t="s">
        <v>1005</v>
      </c>
      <c r="AH738" s="32">
        <v>14.95</v>
      </c>
      <c r="AI738" s="33">
        <v>737</v>
      </c>
      <c r="AK738" s="34" t="s">
        <v>996</v>
      </c>
      <c r="AL738" s="29" t="s">
        <v>1005</v>
      </c>
      <c r="AM738" s="29">
        <v>306</v>
      </c>
      <c r="AN738" s="34" t="s">
        <v>996</v>
      </c>
      <c r="AO738" s="29" t="s">
        <v>1005</v>
      </c>
      <c r="AP738" s="29">
        <v>20269110</v>
      </c>
    </row>
    <row r="739" spans="26:42" x14ac:dyDescent="0.25">
      <c r="Z739"/>
      <c r="AF739" s="29" t="s">
        <v>996</v>
      </c>
      <c r="AG739" s="29" t="s">
        <v>1006</v>
      </c>
      <c r="AH739" s="32">
        <v>59.36</v>
      </c>
      <c r="AI739" s="33">
        <v>738</v>
      </c>
      <c r="AK739" s="34" t="s">
        <v>996</v>
      </c>
      <c r="AL739" s="29" t="s">
        <v>1006</v>
      </c>
      <c r="AM739" s="29">
        <v>512</v>
      </c>
      <c r="AN739" s="34" t="s">
        <v>996</v>
      </c>
      <c r="AO739" s="29" t="s">
        <v>1006</v>
      </c>
      <c r="AP739" s="29">
        <v>8448804</v>
      </c>
    </row>
    <row r="740" spans="26:42" x14ac:dyDescent="0.25">
      <c r="Z740"/>
      <c r="AF740" s="29" t="s">
        <v>996</v>
      </c>
      <c r="AG740" s="29" t="s">
        <v>1007</v>
      </c>
      <c r="AH740" s="32">
        <v>37.72</v>
      </c>
      <c r="AI740" s="33">
        <v>739</v>
      </c>
      <c r="AK740" s="34" t="s">
        <v>996</v>
      </c>
      <c r="AL740" s="29" t="s">
        <v>1007</v>
      </c>
      <c r="AM740" s="29">
        <v>933</v>
      </c>
      <c r="AN740" s="34" t="s">
        <v>996</v>
      </c>
      <c r="AO740" s="29" t="s">
        <v>1007</v>
      </c>
      <c r="AP740" s="29">
        <v>24671214</v>
      </c>
    </row>
    <row r="741" spans="26:42" x14ac:dyDescent="0.25">
      <c r="Z741"/>
      <c r="AF741" s="29" t="s">
        <v>996</v>
      </c>
      <c r="AG741" s="29" t="s">
        <v>1008</v>
      </c>
      <c r="AH741" s="32">
        <v>34.299999999999997</v>
      </c>
      <c r="AI741" s="33">
        <v>740</v>
      </c>
      <c r="AK741" s="34" t="s">
        <v>996</v>
      </c>
      <c r="AL741" s="29" t="s">
        <v>1008</v>
      </c>
      <c r="AM741" s="29">
        <v>417</v>
      </c>
      <c r="AN741" s="34" t="s">
        <v>996</v>
      </c>
      <c r="AO741" s="29" t="s">
        <v>1008</v>
      </c>
      <c r="AP741" s="29">
        <v>12290347</v>
      </c>
    </row>
    <row r="742" spans="26:42" x14ac:dyDescent="0.25">
      <c r="Z742"/>
      <c r="AF742" s="29" t="s">
        <v>996</v>
      </c>
      <c r="AG742" s="29" t="s">
        <v>1009</v>
      </c>
      <c r="AH742" s="32">
        <v>59.12</v>
      </c>
      <c r="AI742" s="33">
        <v>741</v>
      </c>
      <c r="AK742" s="34" t="s">
        <v>996</v>
      </c>
      <c r="AL742" s="29" t="s">
        <v>1009</v>
      </c>
      <c r="AM742" s="29">
        <v>416</v>
      </c>
      <c r="AN742" s="34" t="s">
        <v>996</v>
      </c>
      <c r="AO742" s="29" t="s">
        <v>1009</v>
      </c>
      <c r="AP742" s="29">
        <v>6977124</v>
      </c>
    </row>
    <row r="743" spans="26:42" x14ac:dyDescent="0.25">
      <c r="Z743"/>
      <c r="AF743" s="29" t="s">
        <v>996</v>
      </c>
      <c r="AG743" s="29" t="s">
        <v>1010</v>
      </c>
      <c r="AH743" s="32">
        <v>28.35</v>
      </c>
      <c r="AI743" s="33">
        <v>742</v>
      </c>
      <c r="AK743" s="34" t="s">
        <v>996</v>
      </c>
      <c r="AL743" s="29" t="s">
        <v>1010</v>
      </c>
      <c r="AM743" s="29">
        <v>543</v>
      </c>
      <c r="AN743" s="34" t="s">
        <v>996</v>
      </c>
      <c r="AO743" s="29" t="s">
        <v>1010</v>
      </c>
      <c r="AP743" s="29">
        <v>19082699</v>
      </c>
    </row>
    <row r="744" spans="26:42" x14ac:dyDescent="0.25">
      <c r="Z744"/>
      <c r="AF744" s="29" t="s">
        <v>996</v>
      </c>
      <c r="AG744" s="29" t="s">
        <v>1011</v>
      </c>
      <c r="AH744" s="32">
        <v>30.8</v>
      </c>
      <c r="AI744" s="33">
        <v>743</v>
      </c>
      <c r="AK744" s="34" t="s">
        <v>996</v>
      </c>
      <c r="AL744" s="29" t="s">
        <v>1011</v>
      </c>
      <c r="AM744" s="29">
        <v>165</v>
      </c>
      <c r="AN744" s="34" t="s">
        <v>996</v>
      </c>
      <c r="AO744" s="29" t="s">
        <v>1011</v>
      </c>
      <c r="AP744" s="29">
        <v>5163017</v>
      </c>
    </row>
    <row r="745" spans="26:42" x14ac:dyDescent="0.25">
      <c r="Z745"/>
      <c r="AF745" s="29" t="s">
        <v>996</v>
      </c>
      <c r="AG745" s="29" t="s">
        <v>1012</v>
      </c>
      <c r="AH745" s="32">
        <v>67.61</v>
      </c>
      <c r="AI745" s="33">
        <v>744</v>
      </c>
      <c r="AK745" s="34" t="s">
        <v>996</v>
      </c>
      <c r="AL745" s="29" t="s">
        <v>1012</v>
      </c>
      <c r="AM745" s="29">
        <v>587</v>
      </c>
      <c r="AN745" s="34" t="s">
        <v>996</v>
      </c>
      <c r="AO745" s="29" t="s">
        <v>1012</v>
      </c>
      <c r="AP745" s="29">
        <v>8534858</v>
      </c>
    </row>
    <row r="746" spans="26:42" x14ac:dyDescent="0.25">
      <c r="Z746"/>
      <c r="AF746" s="29" t="s">
        <v>1013</v>
      </c>
      <c r="AG746" s="29" t="s">
        <v>1014</v>
      </c>
      <c r="AH746" s="32">
        <v>31.34</v>
      </c>
      <c r="AI746" s="33">
        <v>745</v>
      </c>
      <c r="AK746" s="34" t="s">
        <v>1013</v>
      </c>
      <c r="AL746" s="29" t="s">
        <v>1014</v>
      </c>
      <c r="AM746" s="29">
        <v>632</v>
      </c>
      <c r="AN746" s="34" t="s">
        <v>1013</v>
      </c>
      <c r="AO746" s="29" t="s">
        <v>1014</v>
      </c>
      <c r="AP746" s="29">
        <v>19672904</v>
      </c>
    </row>
    <row r="747" spans="26:42" x14ac:dyDescent="0.25">
      <c r="Z747"/>
      <c r="AF747" s="29" t="s">
        <v>1013</v>
      </c>
      <c r="AG747" s="29" t="s">
        <v>1015</v>
      </c>
      <c r="AH747" s="32">
        <v>44.23</v>
      </c>
      <c r="AI747" s="33">
        <v>746</v>
      </c>
      <c r="AK747" s="34" t="s">
        <v>1013</v>
      </c>
      <c r="AL747" s="29" t="s">
        <v>1015</v>
      </c>
      <c r="AM747" s="29">
        <v>589</v>
      </c>
      <c r="AN747" s="34" t="s">
        <v>1013</v>
      </c>
      <c r="AO747" s="29" t="s">
        <v>1015</v>
      </c>
      <c r="AP747" s="29">
        <v>13204711</v>
      </c>
    </row>
    <row r="748" spans="26:42" x14ac:dyDescent="0.25">
      <c r="Z748"/>
      <c r="AF748" s="29" t="s">
        <v>1013</v>
      </c>
      <c r="AG748" s="29" t="s">
        <v>1016</v>
      </c>
      <c r="AH748" s="32">
        <v>9.86</v>
      </c>
      <c r="AI748" s="33">
        <v>747</v>
      </c>
      <c r="AK748" s="34" t="s">
        <v>1013</v>
      </c>
      <c r="AL748" s="29" t="s">
        <v>1016</v>
      </c>
      <c r="AM748" s="29">
        <v>218</v>
      </c>
      <c r="AN748" s="34" t="s">
        <v>1013</v>
      </c>
      <c r="AO748" s="29" t="s">
        <v>1016</v>
      </c>
      <c r="AP748" s="29">
        <v>22808957</v>
      </c>
    </row>
    <row r="749" spans="26:42" x14ac:dyDescent="0.25">
      <c r="Z749"/>
      <c r="AF749" s="29" t="s">
        <v>1013</v>
      </c>
      <c r="AG749" s="29" t="s">
        <v>1017</v>
      </c>
      <c r="AH749" s="32">
        <v>39.17</v>
      </c>
      <c r="AI749" s="33">
        <v>748</v>
      </c>
      <c r="AK749" s="34" t="s">
        <v>1013</v>
      </c>
      <c r="AL749" s="29" t="s">
        <v>1017</v>
      </c>
      <c r="AM749" s="29">
        <v>885</v>
      </c>
      <c r="AN749" s="34" t="s">
        <v>1013</v>
      </c>
      <c r="AO749" s="29" t="s">
        <v>1017</v>
      </c>
      <c r="AP749" s="29">
        <v>22836410</v>
      </c>
    </row>
    <row r="750" spans="26:42" x14ac:dyDescent="0.25">
      <c r="Z750"/>
      <c r="AF750" s="29" t="s">
        <v>1013</v>
      </c>
      <c r="AG750" s="29" t="s">
        <v>1018</v>
      </c>
      <c r="AH750" s="32">
        <v>29.57</v>
      </c>
      <c r="AI750" s="33">
        <v>749</v>
      </c>
      <c r="AK750" s="34" t="s">
        <v>1013</v>
      </c>
      <c r="AL750" s="29" t="s">
        <v>1018</v>
      </c>
      <c r="AM750" s="29">
        <v>483</v>
      </c>
      <c r="AN750" s="34" t="s">
        <v>1013</v>
      </c>
      <c r="AO750" s="29" t="s">
        <v>1018</v>
      </c>
      <c r="AP750" s="29">
        <v>16705348</v>
      </c>
    </row>
    <row r="751" spans="26:42" x14ac:dyDescent="0.25">
      <c r="Z751"/>
      <c r="AF751" s="29" t="s">
        <v>1013</v>
      </c>
      <c r="AG751" s="29" t="s">
        <v>1019</v>
      </c>
      <c r="AH751" s="32">
        <v>5.56</v>
      </c>
      <c r="AI751" s="33">
        <v>750</v>
      </c>
      <c r="AK751" s="34" t="s">
        <v>1013</v>
      </c>
      <c r="AL751" s="29" t="s">
        <v>1019</v>
      </c>
      <c r="AM751" s="29">
        <v>142</v>
      </c>
      <c r="AN751" s="34" t="s">
        <v>1013</v>
      </c>
      <c r="AO751" s="29" t="s">
        <v>1019</v>
      </c>
      <c r="AP751" s="29">
        <v>25617275</v>
      </c>
    </row>
    <row r="752" spans="26:42" x14ac:dyDescent="0.25">
      <c r="Z752"/>
      <c r="AF752" s="29" t="s">
        <v>1013</v>
      </c>
      <c r="AG752" s="29" t="s">
        <v>1020</v>
      </c>
      <c r="AH752" s="32">
        <v>26.81</v>
      </c>
      <c r="AI752" s="33">
        <v>751</v>
      </c>
      <c r="AK752" s="34" t="s">
        <v>1013</v>
      </c>
      <c r="AL752" s="29" t="s">
        <v>1020</v>
      </c>
      <c r="AM752" s="29">
        <v>524</v>
      </c>
      <c r="AN752" s="34" t="s">
        <v>1013</v>
      </c>
      <c r="AO752" s="29" t="s">
        <v>1020</v>
      </c>
      <c r="AP752" s="29">
        <v>19284399</v>
      </c>
    </row>
    <row r="753" spans="26:42" x14ac:dyDescent="0.25">
      <c r="Z753"/>
      <c r="AF753" s="29" t="s">
        <v>1013</v>
      </c>
      <c r="AG753" s="29" t="s">
        <v>1021</v>
      </c>
      <c r="AH753" s="32">
        <v>10.77</v>
      </c>
      <c r="AI753" s="33">
        <v>752</v>
      </c>
      <c r="AK753" s="34" t="s">
        <v>1013</v>
      </c>
      <c r="AL753" s="29" t="s">
        <v>1021</v>
      </c>
      <c r="AM753" s="29">
        <v>385</v>
      </c>
      <c r="AN753" s="34" t="s">
        <v>1013</v>
      </c>
      <c r="AO753" s="29" t="s">
        <v>1021</v>
      </c>
      <c r="AP753" s="29">
        <v>35619692</v>
      </c>
    </row>
    <row r="754" spans="26:42" x14ac:dyDescent="0.25">
      <c r="Z754"/>
      <c r="AF754" s="29" t="s">
        <v>1013</v>
      </c>
      <c r="AG754" s="29" t="s">
        <v>1022</v>
      </c>
      <c r="AH754" s="32">
        <v>37.869999999999997</v>
      </c>
      <c r="AI754" s="33">
        <v>753</v>
      </c>
      <c r="AK754" s="34" t="s">
        <v>1013</v>
      </c>
      <c r="AL754" s="29" t="s">
        <v>1022</v>
      </c>
      <c r="AM754" s="29">
        <v>650</v>
      </c>
      <c r="AN754" s="34" t="s">
        <v>1013</v>
      </c>
      <c r="AO754" s="29" t="s">
        <v>1022</v>
      </c>
      <c r="AP754" s="29">
        <v>17179130</v>
      </c>
    </row>
    <row r="755" spans="26:42" x14ac:dyDescent="0.25">
      <c r="Z755"/>
      <c r="AF755" s="29" t="s">
        <v>1013</v>
      </c>
      <c r="AG755" s="29" t="s">
        <v>1023</v>
      </c>
      <c r="AH755" s="32">
        <v>83.94</v>
      </c>
      <c r="AI755" s="33">
        <v>754</v>
      </c>
      <c r="AK755" s="34" t="s">
        <v>1013</v>
      </c>
      <c r="AL755" s="29" t="s">
        <v>1023</v>
      </c>
      <c r="AM755" s="29">
        <v>872</v>
      </c>
      <c r="AN755" s="34" t="s">
        <v>1013</v>
      </c>
      <c r="AO755" s="29" t="s">
        <v>1023</v>
      </c>
      <c r="AP755" s="29">
        <v>10347291</v>
      </c>
    </row>
    <row r="756" spans="26:42" x14ac:dyDescent="0.25">
      <c r="Z756"/>
      <c r="AF756" s="29" t="s">
        <v>1013</v>
      </c>
      <c r="AG756" s="29" t="s">
        <v>1024</v>
      </c>
      <c r="AH756" s="32">
        <v>39.729999999999997</v>
      </c>
      <c r="AI756" s="33">
        <v>755</v>
      </c>
      <c r="AK756" s="34" t="s">
        <v>1013</v>
      </c>
      <c r="AL756" s="29" t="s">
        <v>1024</v>
      </c>
      <c r="AM756" s="29">
        <v>567</v>
      </c>
      <c r="AN756" s="34" t="s">
        <v>1013</v>
      </c>
      <c r="AO756" s="29" t="s">
        <v>1024</v>
      </c>
      <c r="AP756" s="29">
        <v>14245705</v>
      </c>
    </row>
    <row r="757" spans="26:42" x14ac:dyDescent="0.25">
      <c r="Z757"/>
      <c r="AF757" s="29" t="s">
        <v>1025</v>
      </c>
      <c r="AG757" s="29" t="s">
        <v>1026</v>
      </c>
      <c r="AH757" s="32">
        <v>44.7</v>
      </c>
      <c r="AI757" s="33">
        <v>756</v>
      </c>
      <c r="AK757" s="34" t="s">
        <v>1025</v>
      </c>
      <c r="AL757" s="29" t="s">
        <v>1026</v>
      </c>
      <c r="AM757" s="29">
        <v>384</v>
      </c>
      <c r="AN757" s="34" t="s">
        <v>1025</v>
      </c>
      <c r="AO757" s="29" t="s">
        <v>1026</v>
      </c>
      <c r="AP757" s="29">
        <v>8635884</v>
      </c>
    </row>
    <row r="758" spans="26:42" x14ac:dyDescent="0.25">
      <c r="Z758"/>
      <c r="AF758" s="29" t="s">
        <v>1025</v>
      </c>
      <c r="AG758" s="29" t="s">
        <v>1027</v>
      </c>
      <c r="AH758" s="32">
        <v>30.38</v>
      </c>
      <c r="AI758" s="33">
        <v>757</v>
      </c>
      <c r="AK758" s="34" t="s">
        <v>1025</v>
      </c>
      <c r="AL758" s="29" t="s">
        <v>1027</v>
      </c>
      <c r="AM758" s="29">
        <v>591</v>
      </c>
      <c r="AN758" s="34" t="s">
        <v>1025</v>
      </c>
      <c r="AO758" s="29" t="s">
        <v>1027</v>
      </c>
      <c r="AP758" s="29">
        <v>19041103</v>
      </c>
    </row>
    <row r="759" spans="26:42" x14ac:dyDescent="0.25">
      <c r="Z759"/>
      <c r="AF759" s="29" t="s">
        <v>1025</v>
      </c>
      <c r="AG759" s="29" t="s">
        <v>1028</v>
      </c>
      <c r="AH759" s="32">
        <v>120.68</v>
      </c>
      <c r="AI759" s="33">
        <v>758</v>
      </c>
      <c r="AK759" s="34" t="s">
        <v>1025</v>
      </c>
      <c r="AL759" s="29" t="s">
        <v>1028</v>
      </c>
      <c r="AM759" s="29">
        <v>340</v>
      </c>
      <c r="AN759" s="34" t="s">
        <v>1025</v>
      </c>
      <c r="AO759" s="29" t="s">
        <v>1028</v>
      </c>
      <c r="AP759" s="29">
        <v>2846394</v>
      </c>
    </row>
    <row r="760" spans="26:42" x14ac:dyDescent="0.25">
      <c r="Z760"/>
      <c r="AF760" s="29" t="s">
        <v>1025</v>
      </c>
      <c r="AG760" s="29" t="s">
        <v>1029</v>
      </c>
      <c r="AH760" s="32">
        <v>101.37</v>
      </c>
      <c r="AI760" s="33">
        <v>759</v>
      </c>
      <c r="AK760" s="34" t="s">
        <v>1025</v>
      </c>
      <c r="AL760" s="29" t="s">
        <v>1029</v>
      </c>
      <c r="AM760" s="29">
        <v>235</v>
      </c>
      <c r="AN760" s="34" t="s">
        <v>1025</v>
      </c>
      <c r="AO760" s="29" t="s">
        <v>1029</v>
      </c>
      <c r="AP760" s="29">
        <v>2367659</v>
      </c>
    </row>
    <row r="761" spans="26:42" x14ac:dyDescent="0.25">
      <c r="Z761"/>
      <c r="AF761" s="29" t="s">
        <v>1025</v>
      </c>
      <c r="AG761" s="29" t="s">
        <v>1030</v>
      </c>
      <c r="AH761" s="32">
        <v>108.4</v>
      </c>
      <c r="AI761" s="33">
        <v>760</v>
      </c>
      <c r="AK761" s="34" t="s">
        <v>1025</v>
      </c>
      <c r="AL761" s="29" t="s">
        <v>1030</v>
      </c>
      <c r="AM761" s="29">
        <v>888</v>
      </c>
      <c r="AN761" s="34" t="s">
        <v>1025</v>
      </c>
      <c r="AO761" s="29" t="s">
        <v>1030</v>
      </c>
      <c r="AP761" s="29">
        <v>8168990</v>
      </c>
    </row>
    <row r="762" spans="26:42" x14ac:dyDescent="0.25">
      <c r="Z762"/>
      <c r="AF762" s="29" t="s">
        <v>1025</v>
      </c>
      <c r="AG762" s="29" t="s">
        <v>1031</v>
      </c>
      <c r="AH762" s="32">
        <v>33.75</v>
      </c>
      <c r="AI762" s="33">
        <v>761</v>
      </c>
      <c r="AK762" s="34" t="s">
        <v>1025</v>
      </c>
      <c r="AL762" s="29" t="s">
        <v>1031</v>
      </c>
      <c r="AM762" s="29">
        <v>553</v>
      </c>
      <c r="AN762" s="34" t="s">
        <v>1025</v>
      </c>
      <c r="AO762" s="29" t="s">
        <v>1031</v>
      </c>
      <c r="AP762" s="29">
        <v>16267201</v>
      </c>
    </row>
    <row r="763" spans="26:42" x14ac:dyDescent="0.25">
      <c r="Z763"/>
      <c r="AF763" s="29" t="s">
        <v>1025</v>
      </c>
      <c r="AG763" s="29" t="s">
        <v>1032</v>
      </c>
      <c r="AH763" s="32">
        <v>82.15</v>
      </c>
      <c r="AI763" s="33">
        <v>762</v>
      </c>
      <c r="AK763" s="34" t="s">
        <v>1025</v>
      </c>
      <c r="AL763" s="29" t="s">
        <v>1032</v>
      </c>
      <c r="AM763" s="29">
        <v>415</v>
      </c>
      <c r="AN763" s="34" t="s">
        <v>1025</v>
      </c>
      <c r="AO763" s="29" t="s">
        <v>1032</v>
      </c>
      <c r="AP763" s="29">
        <v>5039710</v>
      </c>
    </row>
    <row r="764" spans="26:42" x14ac:dyDescent="0.25">
      <c r="Z764"/>
      <c r="AF764" s="29" t="s">
        <v>1025</v>
      </c>
      <c r="AG764" s="29" t="s">
        <v>1033</v>
      </c>
      <c r="AH764" s="32">
        <v>26.19</v>
      </c>
      <c r="AI764" s="33">
        <v>763</v>
      </c>
      <c r="AK764" s="34" t="s">
        <v>1025</v>
      </c>
      <c r="AL764" s="29" t="s">
        <v>1033</v>
      </c>
      <c r="AM764" s="29">
        <v>539</v>
      </c>
      <c r="AN764" s="34" t="s">
        <v>1025</v>
      </c>
      <c r="AO764" s="29" t="s">
        <v>1033</v>
      </c>
      <c r="AP764" s="29">
        <v>20753308</v>
      </c>
    </row>
    <row r="765" spans="26:42" x14ac:dyDescent="0.25">
      <c r="Z765"/>
      <c r="AF765" s="29" t="s">
        <v>1025</v>
      </c>
      <c r="AG765" s="29" t="s">
        <v>1034</v>
      </c>
      <c r="AH765" s="32">
        <v>52.35</v>
      </c>
      <c r="AI765" s="33">
        <v>764</v>
      </c>
      <c r="AK765" s="34" t="s">
        <v>1025</v>
      </c>
      <c r="AL765" s="29" t="s">
        <v>1034</v>
      </c>
      <c r="AM765" s="29">
        <v>927</v>
      </c>
      <c r="AN765" s="34" t="s">
        <v>1025</v>
      </c>
      <c r="AO765" s="29" t="s">
        <v>1034</v>
      </c>
      <c r="AP765" s="29">
        <v>17671200</v>
      </c>
    </row>
    <row r="766" spans="26:42" x14ac:dyDescent="0.25">
      <c r="Z766"/>
      <c r="AF766" s="29" t="s">
        <v>1025</v>
      </c>
      <c r="AG766" s="29" t="s">
        <v>1035</v>
      </c>
      <c r="AH766" s="32">
        <v>50.63</v>
      </c>
      <c r="AI766" s="33">
        <v>765</v>
      </c>
      <c r="AK766" s="34" t="s">
        <v>1025</v>
      </c>
      <c r="AL766" s="29" t="s">
        <v>1035</v>
      </c>
      <c r="AM766" s="29">
        <v>552</v>
      </c>
      <c r="AN766" s="34" t="s">
        <v>1025</v>
      </c>
      <c r="AO766" s="29" t="s">
        <v>1035</v>
      </c>
      <c r="AP766" s="29">
        <v>10823780</v>
      </c>
    </row>
    <row r="767" spans="26:42" x14ac:dyDescent="0.25">
      <c r="Z767"/>
      <c r="AF767" s="29" t="s">
        <v>1025</v>
      </c>
      <c r="AG767" s="29" t="s">
        <v>1036</v>
      </c>
      <c r="AH767" s="32">
        <v>24.34</v>
      </c>
      <c r="AI767" s="33">
        <v>766</v>
      </c>
      <c r="AK767" s="34" t="s">
        <v>1025</v>
      </c>
      <c r="AL767" s="29" t="s">
        <v>1036</v>
      </c>
      <c r="AM767" s="29">
        <v>433</v>
      </c>
      <c r="AN767" s="34" t="s">
        <v>1025</v>
      </c>
      <c r="AO767" s="29" t="s">
        <v>1036</v>
      </c>
      <c r="AP767" s="29">
        <v>17567209</v>
      </c>
    </row>
    <row r="768" spans="26:42" x14ac:dyDescent="0.25">
      <c r="Z768"/>
      <c r="AF768" s="29" t="s">
        <v>1025</v>
      </c>
      <c r="AG768" s="29" t="s">
        <v>1037</v>
      </c>
      <c r="AH768" s="32">
        <v>33.450000000000003</v>
      </c>
      <c r="AI768" s="33">
        <v>767</v>
      </c>
      <c r="AK768" s="34" t="s">
        <v>1025</v>
      </c>
      <c r="AL768" s="29" t="s">
        <v>1037</v>
      </c>
      <c r="AM768" s="29">
        <v>425</v>
      </c>
      <c r="AN768" s="34" t="s">
        <v>1025</v>
      </c>
      <c r="AO768" s="29" t="s">
        <v>1037</v>
      </c>
      <c r="AP768" s="29">
        <v>12750909</v>
      </c>
    </row>
    <row r="769" spans="26:42" x14ac:dyDescent="0.25">
      <c r="Z769"/>
      <c r="AF769" s="29" t="s">
        <v>1025</v>
      </c>
      <c r="AG769" s="29" t="s">
        <v>1038</v>
      </c>
      <c r="AH769" s="32">
        <v>17.84</v>
      </c>
      <c r="AI769" s="33">
        <v>768</v>
      </c>
      <c r="AK769" s="34" t="s">
        <v>1025</v>
      </c>
      <c r="AL769" s="29" t="s">
        <v>1038</v>
      </c>
      <c r="AM769" s="29">
        <v>192</v>
      </c>
      <c r="AN769" s="34" t="s">
        <v>1025</v>
      </c>
      <c r="AO769" s="29" t="s">
        <v>1038</v>
      </c>
      <c r="AP769" s="29">
        <v>10762417</v>
      </c>
    </row>
    <row r="770" spans="26:42" x14ac:dyDescent="0.25">
      <c r="Z770"/>
      <c r="AF770" s="29" t="s">
        <v>1025</v>
      </c>
      <c r="AG770" s="29" t="s">
        <v>1039</v>
      </c>
      <c r="AH770" s="32">
        <v>34.619999999999997</v>
      </c>
      <c r="AI770" s="33">
        <v>769</v>
      </c>
      <c r="AK770" s="34" t="s">
        <v>1025</v>
      </c>
      <c r="AL770" s="29" t="s">
        <v>1039</v>
      </c>
      <c r="AM770" s="29">
        <v>268</v>
      </c>
      <c r="AN770" s="34" t="s">
        <v>1025</v>
      </c>
      <c r="AO770" s="29" t="s">
        <v>1039</v>
      </c>
      <c r="AP770" s="29">
        <v>7740913</v>
      </c>
    </row>
    <row r="771" spans="26:42" x14ac:dyDescent="0.25">
      <c r="Z771"/>
      <c r="AF771" s="29" t="s">
        <v>1025</v>
      </c>
      <c r="AG771" s="29" t="s">
        <v>1040</v>
      </c>
      <c r="AH771" s="32">
        <v>10.11</v>
      </c>
      <c r="AI771" s="33">
        <v>770</v>
      </c>
      <c r="AK771" s="34" t="s">
        <v>1025</v>
      </c>
      <c r="AL771" s="29" t="s">
        <v>1040</v>
      </c>
      <c r="AM771" s="29">
        <v>238</v>
      </c>
      <c r="AN771" s="34" t="s">
        <v>1025</v>
      </c>
      <c r="AO771" s="29" t="s">
        <v>1040</v>
      </c>
      <c r="AP771" s="29">
        <v>23630157</v>
      </c>
    </row>
    <row r="772" spans="26:42" x14ac:dyDescent="0.25">
      <c r="Z772"/>
      <c r="AF772" s="29" t="s">
        <v>1025</v>
      </c>
      <c r="AG772" s="29" t="s">
        <v>1041</v>
      </c>
      <c r="AH772" s="32">
        <v>88.35</v>
      </c>
      <c r="AI772" s="33">
        <v>771</v>
      </c>
      <c r="AK772" s="34" t="s">
        <v>1025</v>
      </c>
      <c r="AL772" s="29" t="s">
        <v>1041</v>
      </c>
      <c r="AM772" s="29">
        <v>414</v>
      </c>
      <c r="AN772" s="34" t="s">
        <v>1025</v>
      </c>
      <c r="AO772" s="29" t="s">
        <v>1041</v>
      </c>
      <c r="AP772" s="29">
        <v>4685685</v>
      </c>
    </row>
    <row r="773" spans="26:42" x14ac:dyDescent="0.25">
      <c r="Z773"/>
      <c r="AF773" s="29" t="s">
        <v>1025</v>
      </c>
      <c r="AG773" s="29" t="s">
        <v>1042</v>
      </c>
      <c r="AH773" s="32">
        <v>66.73</v>
      </c>
      <c r="AI773" s="33">
        <v>772</v>
      </c>
      <c r="AK773" s="34" t="s">
        <v>1025</v>
      </c>
      <c r="AL773" s="29" t="s">
        <v>1042</v>
      </c>
      <c r="AM773" s="29">
        <v>695</v>
      </c>
      <c r="AN773" s="34" t="s">
        <v>1025</v>
      </c>
      <c r="AO773" s="29" t="s">
        <v>1042</v>
      </c>
      <c r="AP773" s="29">
        <v>10444326</v>
      </c>
    </row>
    <row r="774" spans="26:42" x14ac:dyDescent="0.25">
      <c r="Z774"/>
      <c r="AF774" s="29" t="s">
        <v>1025</v>
      </c>
      <c r="AG774" s="29" t="s">
        <v>1043</v>
      </c>
      <c r="AH774" s="32">
        <v>26.04</v>
      </c>
      <c r="AI774" s="33">
        <v>773</v>
      </c>
      <c r="AK774" s="34" t="s">
        <v>1025</v>
      </c>
      <c r="AL774" s="29" t="s">
        <v>1043</v>
      </c>
      <c r="AM774" s="29">
        <v>212</v>
      </c>
      <c r="AN774" s="34" t="s">
        <v>1025</v>
      </c>
      <c r="AO774" s="29" t="s">
        <v>1043</v>
      </c>
      <c r="AP774" s="29">
        <v>8237316</v>
      </c>
    </row>
    <row r="775" spans="26:42" x14ac:dyDescent="0.25">
      <c r="Z775"/>
      <c r="AF775" s="29" t="s">
        <v>1025</v>
      </c>
      <c r="AG775" s="29" t="s">
        <v>1044</v>
      </c>
      <c r="AH775" s="32">
        <v>132.5</v>
      </c>
      <c r="AI775" s="33">
        <v>774</v>
      </c>
      <c r="AK775" s="34" t="s">
        <v>1025</v>
      </c>
      <c r="AL775" s="29" t="s">
        <v>1044</v>
      </c>
      <c r="AM775" s="29">
        <v>409</v>
      </c>
      <c r="AN775" s="34" t="s">
        <v>1025</v>
      </c>
      <c r="AO775" s="29" t="s">
        <v>1044</v>
      </c>
      <c r="AP775" s="29">
        <v>3105752</v>
      </c>
    </row>
    <row r="776" spans="26:42" x14ac:dyDescent="0.25">
      <c r="Z776"/>
      <c r="AF776" s="29" t="s">
        <v>1025</v>
      </c>
      <c r="AG776" s="29" t="s">
        <v>1045</v>
      </c>
      <c r="AH776" s="32">
        <v>60.8</v>
      </c>
      <c r="AI776" s="33">
        <v>775</v>
      </c>
      <c r="AK776" s="34" t="s">
        <v>1025</v>
      </c>
      <c r="AL776" s="29" t="s">
        <v>1045</v>
      </c>
      <c r="AM776" s="29">
        <v>650</v>
      </c>
      <c r="AN776" s="34" t="s">
        <v>1025</v>
      </c>
      <c r="AO776" s="29" t="s">
        <v>1045</v>
      </c>
      <c r="AP776" s="29">
        <v>10813961</v>
      </c>
    </row>
    <row r="777" spans="26:42" x14ac:dyDescent="0.25">
      <c r="Z777"/>
      <c r="AF777" s="29" t="s">
        <v>1025</v>
      </c>
      <c r="AG777" s="29" t="s">
        <v>1046</v>
      </c>
      <c r="AH777" s="32">
        <v>44.28</v>
      </c>
      <c r="AI777" s="33">
        <v>776</v>
      </c>
      <c r="AK777" s="34" t="s">
        <v>1025</v>
      </c>
      <c r="AL777" s="29" t="s">
        <v>1046</v>
      </c>
      <c r="AM777" s="29">
        <v>668</v>
      </c>
      <c r="AN777" s="34" t="s">
        <v>1025</v>
      </c>
      <c r="AO777" s="29" t="s">
        <v>1046</v>
      </c>
      <c r="AP777" s="29">
        <v>15006597</v>
      </c>
    </row>
    <row r="778" spans="26:42" x14ac:dyDescent="0.25">
      <c r="Z778"/>
      <c r="AF778" s="29" t="s">
        <v>1025</v>
      </c>
      <c r="AG778" s="29" t="s">
        <v>1047</v>
      </c>
      <c r="AH778" s="32">
        <v>30.99</v>
      </c>
      <c r="AI778" s="33">
        <v>777</v>
      </c>
      <c r="AK778" s="34" t="s">
        <v>1025</v>
      </c>
      <c r="AL778" s="29" t="s">
        <v>1047</v>
      </c>
      <c r="AM778" s="29">
        <v>567</v>
      </c>
      <c r="AN778" s="34" t="s">
        <v>1025</v>
      </c>
      <c r="AO778" s="29" t="s">
        <v>1047</v>
      </c>
      <c r="AP778" s="29">
        <v>18508405</v>
      </c>
    </row>
    <row r="779" spans="26:42" x14ac:dyDescent="0.25">
      <c r="Z779"/>
      <c r="AF779" s="29" t="s">
        <v>1025</v>
      </c>
      <c r="AG779" s="29" t="s">
        <v>1048</v>
      </c>
      <c r="AH779" s="32">
        <v>28.65</v>
      </c>
      <c r="AI779" s="33">
        <v>778</v>
      </c>
      <c r="AK779" s="34" t="s">
        <v>1025</v>
      </c>
      <c r="AL779" s="29" t="s">
        <v>1048</v>
      </c>
      <c r="AM779" s="29">
        <v>299</v>
      </c>
      <c r="AN779" s="34" t="s">
        <v>1025</v>
      </c>
      <c r="AO779" s="29" t="s">
        <v>1048</v>
      </c>
      <c r="AP779" s="29">
        <v>10383421</v>
      </c>
    </row>
    <row r="780" spans="26:42" x14ac:dyDescent="0.25">
      <c r="Z780"/>
      <c r="AF780" s="29" t="s">
        <v>1025</v>
      </c>
      <c r="AG780" s="29" t="s">
        <v>1049</v>
      </c>
      <c r="AH780" s="32">
        <v>38.53</v>
      </c>
      <c r="AI780" s="33">
        <v>779</v>
      </c>
      <c r="AK780" s="34" t="s">
        <v>1025</v>
      </c>
      <c r="AL780" s="29" t="s">
        <v>1049</v>
      </c>
      <c r="AM780" s="29">
        <v>412</v>
      </c>
      <c r="AN780" s="34" t="s">
        <v>1025</v>
      </c>
      <c r="AO780" s="29" t="s">
        <v>1049</v>
      </c>
      <c r="AP780" s="29">
        <v>10912662</v>
      </c>
    </row>
    <row r="781" spans="26:42" x14ac:dyDescent="0.25">
      <c r="Z781"/>
      <c r="AF781" s="29" t="s">
        <v>1025</v>
      </c>
      <c r="AG781" s="29" t="s">
        <v>1050</v>
      </c>
      <c r="AH781" s="32">
        <v>29.65</v>
      </c>
      <c r="AI781" s="33">
        <v>780</v>
      </c>
      <c r="AK781" s="34" t="s">
        <v>1025</v>
      </c>
      <c r="AL781" s="29" t="s">
        <v>1050</v>
      </c>
      <c r="AM781" s="29">
        <v>467</v>
      </c>
      <c r="AN781" s="34" t="s">
        <v>1025</v>
      </c>
      <c r="AO781" s="29" t="s">
        <v>1050</v>
      </c>
      <c r="AP781" s="29">
        <v>16004008</v>
      </c>
    </row>
    <row r="782" spans="26:42" x14ac:dyDescent="0.25">
      <c r="Z782"/>
      <c r="AF782" s="29" t="s">
        <v>1025</v>
      </c>
      <c r="AG782" s="29" t="s">
        <v>1051</v>
      </c>
      <c r="AH782" s="32">
        <v>193.53</v>
      </c>
      <c r="AI782" s="33">
        <v>781</v>
      </c>
      <c r="AK782" s="34" t="s">
        <v>1025</v>
      </c>
      <c r="AL782" s="29" t="s">
        <v>1051</v>
      </c>
      <c r="AM782" s="29">
        <v>711</v>
      </c>
      <c r="AN782" s="34" t="s">
        <v>1025</v>
      </c>
      <c r="AO782" s="29" t="s">
        <v>1051</v>
      </c>
      <c r="AP782" s="29">
        <v>3663447</v>
      </c>
    </row>
    <row r="783" spans="26:42" x14ac:dyDescent="0.25">
      <c r="Z783"/>
      <c r="AF783" s="29" t="s">
        <v>1025</v>
      </c>
      <c r="AG783" s="29" t="s">
        <v>1052</v>
      </c>
      <c r="AH783" s="32">
        <v>71.31</v>
      </c>
      <c r="AI783" s="33">
        <v>782</v>
      </c>
      <c r="AK783" s="34" t="s">
        <v>1025</v>
      </c>
      <c r="AL783" s="29" t="s">
        <v>1052</v>
      </c>
      <c r="AM783" s="29">
        <v>805</v>
      </c>
      <c r="AN783" s="34" t="s">
        <v>1025</v>
      </c>
      <c r="AO783" s="29" t="s">
        <v>1052</v>
      </c>
      <c r="AP783" s="29">
        <v>11337317</v>
      </c>
    </row>
    <row r="784" spans="26:42" x14ac:dyDescent="0.25">
      <c r="Z784"/>
      <c r="AF784" s="29" t="s">
        <v>1053</v>
      </c>
      <c r="AG784" s="29" t="s">
        <v>1054</v>
      </c>
      <c r="AH784" s="32">
        <v>15.16</v>
      </c>
      <c r="AI784" s="33">
        <v>783</v>
      </c>
      <c r="AK784" s="34" t="s">
        <v>1053</v>
      </c>
      <c r="AL784" s="29" t="s">
        <v>1054</v>
      </c>
      <c r="AM784" s="29">
        <v>216</v>
      </c>
      <c r="AN784" s="34" t="s">
        <v>1053</v>
      </c>
      <c r="AO784" s="29" t="s">
        <v>1054</v>
      </c>
      <c r="AP784" s="29">
        <v>14218587</v>
      </c>
    </row>
    <row r="785" spans="26:42" x14ac:dyDescent="0.25">
      <c r="Z785"/>
      <c r="AF785" s="29" t="s">
        <v>1053</v>
      </c>
      <c r="AG785" s="29" t="s">
        <v>1055</v>
      </c>
      <c r="AH785" s="32">
        <v>39.54</v>
      </c>
      <c r="AI785" s="33">
        <v>784</v>
      </c>
      <c r="AK785" s="34" t="s">
        <v>1053</v>
      </c>
      <c r="AL785" s="29" t="s">
        <v>1055</v>
      </c>
      <c r="AM785" s="29">
        <v>459</v>
      </c>
      <c r="AN785" s="34" t="s">
        <v>1053</v>
      </c>
      <c r="AO785" s="29" t="s">
        <v>1055</v>
      </c>
      <c r="AP785" s="29">
        <v>11531992</v>
      </c>
    </row>
    <row r="786" spans="26:42" x14ac:dyDescent="0.25">
      <c r="Z786"/>
      <c r="AF786" s="29" t="s">
        <v>1053</v>
      </c>
      <c r="AG786" s="29" t="s">
        <v>1056</v>
      </c>
      <c r="AH786" s="32">
        <v>40.950000000000003</v>
      </c>
      <c r="AI786" s="33">
        <v>785</v>
      </c>
      <c r="AK786" s="34" t="s">
        <v>1053</v>
      </c>
      <c r="AL786" s="29" t="s">
        <v>1056</v>
      </c>
      <c r="AM786" s="29">
        <v>392</v>
      </c>
      <c r="AN786" s="34" t="s">
        <v>1053</v>
      </c>
      <c r="AO786" s="29" t="s">
        <v>1056</v>
      </c>
      <c r="AP786" s="29">
        <v>9463024</v>
      </c>
    </row>
    <row r="787" spans="26:42" x14ac:dyDescent="0.25">
      <c r="Z787"/>
      <c r="AF787" s="29" t="s">
        <v>1053</v>
      </c>
      <c r="AG787" s="29" t="s">
        <v>1057</v>
      </c>
      <c r="AH787" s="32">
        <v>5.58</v>
      </c>
      <c r="AI787" s="33">
        <v>786</v>
      </c>
      <c r="AK787" s="34" t="s">
        <v>1053</v>
      </c>
      <c r="AL787" s="29" t="s">
        <v>1057</v>
      </c>
      <c r="AM787" s="29">
        <v>246</v>
      </c>
      <c r="AN787" s="34" t="s">
        <v>1053</v>
      </c>
      <c r="AO787" s="29" t="s">
        <v>1057</v>
      </c>
      <c r="AP787" s="29">
        <v>44292695</v>
      </c>
    </row>
    <row r="788" spans="26:42" x14ac:dyDescent="0.25">
      <c r="Z788"/>
      <c r="AF788" s="29" t="s">
        <v>1053</v>
      </c>
      <c r="AG788" s="29" t="s">
        <v>1058</v>
      </c>
      <c r="AH788" s="32">
        <v>12.74</v>
      </c>
      <c r="AI788" s="33">
        <v>787</v>
      </c>
      <c r="AK788" s="34" t="s">
        <v>1053</v>
      </c>
      <c r="AL788" s="29" t="s">
        <v>1058</v>
      </c>
      <c r="AM788" s="29">
        <v>222</v>
      </c>
      <c r="AN788" s="34" t="s">
        <v>1053</v>
      </c>
      <c r="AO788" s="29" t="s">
        <v>1058</v>
      </c>
      <c r="AP788" s="29">
        <v>17503293</v>
      </c>
    </row>
    <row r="789" spans="26:42" x14ac:dyDescent="0.25">
      <c r="Z789"/>
      <c r="AF789" s="29" t="s">
        <v>1053</v>
      </c>
      <c r="AG789" s="29" t="s">
        <v>1059</v>
      </c>
      <c r="AH789" s="32">
        <v>46.2</v>
      </c>
      <c r="AI789" s="33">
        <v>788</v>
      </c>
      <c r="AK789" s="34" t="s">
        <v>1053</v>
      </c>
      <c r="AL789" s="29" t="s">
        <v>1059</v>
      </c>
      <c r="AM789" s="29">
        <v>395</v>
      </c>
      <c r="AN789" s="34" t="s">
        <v>1053</v>
      </c>
      <c r="AO789" s="29" t="s">
        <v>1059</v>
      </c>
      <c r="AP789" s="29">
        <v>8506829</v>
      </c>
    </row>
    <row r="790" spans="26:42" x14ac:dyDescent="0.25">
      <c r="Z790"/>
      <c r="AF790" s="29" t="s">
        <v>1053</v>
      </c>
      <c r="AG790" s="29" t="s">
        <v>1060</v>
      </c>
      <c r="AH790" s="32">
        <v>111.19</v>
      </c>
      <c r="AI790" s="33">
        <v>789</v>
      </c>
      <c r="AK790" s="34" t="s">
        <v>1053</v>
      </c>
      <c r="AL790" s="29" t="s">
        <v>1060</v>
      </c>
      <c r="AM790" s="29">
        <v>869</v>
      </c>
      <c r="AN790" s="34" t="s">
        <v>1053</v>
      </c>
      <c r="AO790" s="29" t="s">
        <v>1060</v>
      </c>
      <c r="AP790" s="29">
        <v>7757261</v>
      </c>
    </row>
    <row r="791" spans="26:42" x14ac:dyDescent="0.25">
      <c r="Z791"/>
      <c r="AF791" s="29" t="s">
        <v>1053</v>
      </c>
      <c r="AG791" s="29" t="s">
        <v>1061</v>
      </c>
      <c r="AH791" s="32">
        <v>31.26</v>
      </c>
      <c r="AI791" s="33">
        <v>790</v>
      </c>
      <c r="AK791" s="34" t="s">
        <v>1053</v>
      </c>
      <c r="AL791" s="29" t="s">
        <v>1061</v>
      </c>
      <c r="AM791" s="29">
        <v>521</v>
      </c>
      <c r="AN791" s="34" t="s">
        <v>1053</v>
      </c>
      <c r="AO791" s="29" t="s">
        <v>1061</v>
      </c>
      <c r="AP791" s="29">
        <v>16557000</v>
      </c>
    </row>
    <row r="792" spans="26:42" x14ac:dyDescent="0.25">
      <c r="Z792"/>
      <c r="AF792" s="29" t="s">
        <v>1053</v>
      </c>
      <c r="AG792" s="29" t="s">
        <v>1062</v>
      </c>
      <c r="AH792" s="32">
        <v>37.79</v>
      </c>
      <c r="AI792" s="33">
        <v>791</v>
      </c>
      <c r="AK792" s="34" t="s">
        <v>1053</v>
      </c>
      <c r="AL792" s="29" t="s">
        <v>1062</v>
      </c>
      <c r="AM792" s="29">
        <v>607</v>
      </c>
      <c r="AN792" s="34" t="s">
        <v>1053</v>
      </c>
      <c r="AO792" s="29" t="s">
        <v>1062</v>
      </c>
      <c r="AP792" s="29">
        <v>15691088</v>
      </c>
    </row>
    <row r="793" spans="26:42" x14ac:dyDescent="0.25">
      <c r="Z793"/>
      <c r="AF793" s="29" t="s">
        <v>1053</v>
      </c>
      <c r="AG793" s="29" t="s">
        <v>1063</v>
      </c>
      <c r="AH793" s="32">
        <v>107.9</v>
      </c>
      <c r="AI793" s="33">
        <v>792</v>
      </c>
      <c r="AK793" s="34" t="s">
        <v>1053</v>
      </c>
      <c r="AL793" s="29" t="s">
        <v>1063</v>
      </c>
      <c r="AM793" s="29">
        <v>383</v>
      </c>
      <c r="AN793" s="34" t="s">
        <v>1053</v>
      </c>
      <c r="AO793" s="29" t="s">
        <v>1063</v>
      </c>
      <c r="AP793" s="29">
        <v>3526357</v>
      </c>
    </row>
    <row r="794" spans="26:42" x14ac:dyDescent="0.25">
      <c r="Z794"/>
      <c r="AF794" s="29" t="s">
        <v>1053</v>
      </c>
      <c r="AG794" s="29" t="s">
        <v>1064</v>
      </c>
      <c r="AH794" s="32">
        <v>40.909999999999997</v>
      </c>
      <c r="AI794" s="33">
        <v>793</v>
      </c>
      <c r="AK794" s="34" t="s">
        <v>1053</v>
      </c>
      <c r="AL794" s="29" t="s">
        <v>1064</v>
      </c>
      <c r="AM794" s="29">
        <v>411</v>
      </c>
      <c r="AN794" s="34" t="s">
        <v>1053</v>
      </c>
      <c r="AO794" s="29" t="s">
        <v>1064</v>
      </c>
      <c r="AP794" s="29">
        <v>9972745</v>
      </c>
    </row>
    <row r="795" spans="26:42" x14ac:dyDescent="0.25">
      <c r="Z795"/>
      <c r="AF795" s="29" t="s">
        <v>1053</v>
      </c>
      <c r="AG795" s="29" t="s">
        <v>1065</v>
      </c>
      <c r="AH795" s="32">
        <v>385.57</v>
      </c>
      <c r="AI795" s="33">
        <v>794</v>
      </c>
      <c r="AK795" s="34" t="s">
        <v>1053</v>
      </c>
      <c r="AL795" s="29" t="s">
        <v>1065</v>
      </c>
      <c r="AM795" s="29">
        <v>638</v>
      </c>
      <c r="AN795" s="34" t="s">
        <v>1053</v>
      </c>
      <c r="AO795" s="29" t="s">
        <v>1065</v>
      </c>
      <c r="AP795" s="29">
        <v>1649516</v>
      </c>
    </row>
    <row r="796" spans="26:42" x14ac:dyDescent="0.25">
      <c r="Z796"/>
      <c r="AF796" s="29" t="s">
        <v>1053</v>
      </c>
      <c r="AG796" s="29" t="s">
        <v>1066</v>
      </c>
      <c r="AH796" s="32">
        <v>59.73</v>
      </c>
      <c r="AI796" s="33">
        <v>795</v>
      </c>
      <c r="AK796" s="34" t="s">
        <v>1053</v>
      </c>
      <c r="AL796" s="29" t="s">
        <v>1066</v>
      </c>
      <c r="AM796" s="29">
        <v>649</v>
      </c>
      <c r="AN796" s="34" t="s">
        <v>1053</v>
      </c>
      <c r="AO796" s="29" t="s">
        <v>1066</v>
      </c>
      <c r="AP796" s="29">
        <v>10882786</v>
      </c>
    </row>
    <row r="797" spans="26:42" x14ac:dyDescent="0.25">
      <c r="Z797"/>
      <c r="AF797" s="29" t="s">
        <v>1053</v>
      </c>
      <c r="AG797" s="29" t="s">
        <v>1067</v>
      </c>
      <c r="AH797" s="32">
        <v>37.630000000000003</v>
      </c>
      <c r="AI797" s="33">
        <v>796</v>
      </c>
      <c r="AK797" s="34" t="s">
        <v>1053</v>
      </c>
      <c r="AL797" s="29" t="s">
        <v>1067</v>
      </c>
      <c r="AM797" s="29">
        <v>354</v>
      </c>
      <c r="AN797" s="34" t="s">
        <v>1053</v>
      </c>
      <c r="AO797" s="29" t="s">
        <v>1067</v>
      </c>
      <c r="AP797" s="29">
        <v>9393346</v>
      </c>
    </row>
    <row r="798" spans="26:42" x14ac:dyDescent="0.25">
      <c r="Z798"/>
      <c r="AF798" s="29" t="s">
        <v>1053</v>
      </c>
      <c r="AG798" s="29" t="s">
        <v>1068</v>
      </c>
      <c r="AH798" s="32">
        <v>16.09</v>
      </c>
      <c r="AI798" s="33">
        <v>797</v>
      </c>
      <c r="AK798" s="34" t="s">
        <v>1053</v>
      </c>
      <c r="AL798" s="29" t="s">
        <v>1068</v>
      </c>
      <c r="AM798" s="29">
        <v>215</v>
      </c>
      <c r="AN798" s="34" t="s">
        <v>1053</v>
      </c>
      <c r="AO798" s="29" t="s">
        <v>1068</v>
      </c>
      <c r="AP798" s="29">
        <v>13422157</v>
      </c>
    </row>
    <row r="799" spans="26:42" x14ac:dyDescent="0.25">
      <c r="Z799"/>
      <c r="AF799" s="29" t="s">
        <v>1053</v>
      </c>
      <c r="AG799" s="29" t="s">
        <v>1069</v>
      </c>
      <c r="AH799" s="32">
        <v>8.41</v>
      </c>
      <c r="AI799" s="33">
        <v>798</v>
      </c>
      <c r="AK799" s="34" t="s">
        <v>1053</v>
      </c>
      <c r="AL799" s="29" t="s">
        <v>1069</v>
      </c>
      <c r="AM799" s="29">
        <v>110</v>
      </c>
      <c r="AN799" s="34" t="s">
        <v>1053</v>
      </c>
      <c r="AO799" s="29" t="s">
        <v>1069</v>
      </c>
      <c r="AP799" s="29">
        <v>13081860</v>
      </c>
    </row>
    <row r="800" spans="26:42" x14ac:dyDescent="0.25">
      <c r="Z800"/>
      <c r="AF800" s="29" t="s">
        <v>1053</v>
      </c>
      <c r="AG800" s="29" t="s">
        <v>1070</v>
      </c>
      <c r="AH800" s="32">
        <v>38.65</v>
      </c>
      <c r="AI800" s="33">
        <v>799</v>
      </c>
      <c r="AK800" s="34" t="s">
        <v>1053</v>
      </c>
      <c r="AL800" s="29" t="s">
        <v>1070</v>
      </c>
      <c r="AM800" s="29">
        <v>183</v>
      </c>
      <c r="AN800" s="34" t="s">
        <v>1053</v>
      </c>
      <c r="AO800" s="29" t="s">
        <v>1070</v>
      </c>
      <c r="AP800" s="29">
        <v>4722185</v>
      </c>
    </row>
    <row r="801" spans="26:42" x14ac:dyDescent="0.25">
      <c r="Z801"/>
      <c r="AF801" s="29" t="s">
        <v>1053</v>
      </c>
      <c r="AG801" s="29" t="s">
        <v>1071</v>
      </c>
      <c r="AH801" s="32">
        <v>30.9</v>
      </c>
      <c r="AI801" s="33">
        <v>800</v>
      </c>
      <c r="AK801" s="34" t="s">
        <v>1053</v>
      </c>
      <c r="AL801" s="29" t="s">
        <v>1071</v>
      </c>
      <c r="AM801" s="29">
        <v>883</v>
      </c>
      <c r="AN801" s="34" t="s">
        <v>1053</v>
      </c>
      <c r="AO801" s="29" t="s">
        <v>1071</v>
      </c>
      <c r="AP801" s="29">
        <v>28475527</v>
      </c>
    </row>
    <row r="802" spans="26:42" x14ac:dyDescent="0.25">
      <c r="Z802"/>
      <c r="AF802" s="29" t="s">
        <v>1053</v>
      </c>
      <c r="AG802" s="29" t="s">
        <v>1072</v>
      </c>
      <c r="AH802" s="32">
        <v>7.43</v>
      </c>
      <c r="AI802" s="33">
        <v>801</v>
      </c>
      <c r="AK802" s="34" t="s">
        <v>1053</v>
      </c>
      <c r="AL802" s="29" t="s">
        <v>1072</v>
      </c>
      <c r="AM802" s="29">
        <v>110</v>
      </c>
      <c r="AN802" s="34" t="s">
        <v>1053</v>
      </c>
      <c r="AO802" s="29" t="s">
        <v>1072</v>
      </c>
      <c r="AP802" s="29">
        <v>14470786</v>
      </c>
    </row>
    <row r="803" spans="26:42" x14ac:dyDescent="0.25">
      <c r="Z803"/>
      <c r="AF803" s="29" t="s">
        <v>1053</v>
      </c>
      <c r="AG803" s="29" t="s">
        <v>1073</v>
      </c>
      <c r="AH803" s="32">
        <v>41.1</v>
      </c>
      <c r="AI803" s="33">
        <v>802</v>
      </c>
      <c r="AK803" s="34" t="s">
        <v>1053</v>
      </c>
      <c r="AL803" s="29" t="s">
        <v>1073</v>
      </c>
      <c r="AM803" s="29">
        <v>138</v>
      </c>
      <c r="AN803" s="34" t="s">
        <v>1053</v>
      </c>
      <c r="AO803" s="29" t="s">
        <v>1073</v>
      </c>
      <c r="AP803" s="29">
        <v>3345184</v>
      </c>
    </row>
    <row r="804" spans="26:42" x14ac:dyDescent="0.25">
      <c r="Z804"/>
      <c r="AF804" s="29" t="s">
        <v>1053</v>
      </c>
      <c r="AG804" s="29" t="s">
        <v>1074</v>
      </c>
      <c r="AH804" s="32">
        <v>81.39</v>
      </c>
      <c r="AI804" s="33">
        <v>803</v>
      </c>
      <c r="AK804" s="34" t="s">
        <v>1053</v>
      </c>
      <c r="AL804" s="29" t="s">
        <v>1074</v>
      </c>
      <c r="AM804" s="29">
        <v>917</v>
      </c>
      <c r="AN804" s="34" t="s">
        <v>1053</v>
      </c>
      <c r="AO804" s="29" t="s">
        <v>1074</v>
      </c>
      <c r="AP804" s="29">
        <v>11211220</v>
      </c>
    </row>
    <row r="805" spans="26:42" x14ac:dyDescent="0.25">
      <c r="Z805"/>
      <c r="AF805" s="29" t="s">
        <v>1053</v>
      </c>
      <c r="AG805" s="29" t="s">
        <v>1075</v>
      </c>
      <c r="AH805" s="32">
        <v>111.03</v>
      </c>
      <c r="AI805" s="33">
        <v>804</v>
      </c>
      <c r="AK805" s="34" t="s">
        <v>1053</v>
      </c>
      <c r="AL805" s="29" t="s">
        <v>1075</v>
      </c>
      <c r="AM805" s="29">
        <v>764</v>
      </c>
      <c r="AN805" s="34" t="s">
        <v>1053</v>
      </c>
      <c r="AO805" s="29" t="s">
        <v>1075</v>
      </c>
      <c r="AP805" s="29">
        <v>6822733</v>
      </c>
    </row>
    <row r="806" spans="26:42" x14ac:dyDescent="0.25">
      <c r="Z806"/>
      <c r="AF806" s="29" t="s">
        <v>1053</v>
      </c>
      <c r="AG806" s="29" t="s">
        <v>1076</v>
      </c>
      <c r="AH806" s="32">
        <v>38.28</v>
      </c>
      <c r="AI806" s="33">
        <v>805</v>
      </c>
      <c r="AK806" s="34" t="s">
        <v>1053</v>
      </c>
      <c r="AL806" s="29" t="s">
        <v>1076</v>
      </c>
      <c r="AM806" s="29">
        <v>369</v>
      </c>
      <c r="AN806" s="34" t="s">
        <v>1053</v>
      </c>
      <c r="AO806" s="29" t="s">
        <v>1076</v>
      </c>
      <c r="AP806" s="29">
        <v>9626125</v>
      </c>
    </row>
    <row r="807" spans="26:42" x14ac:dyDescent="0.25">
      <c r="Z807"/>
      <c r="AF807" s="29" t="s">
        <v>1053</v>
      </c>
      <c r="AG807" s="29" t="s">
        <v>1077</v>
      </c>
      <c r="AH807" s="32">
        <v>13.19</v>
      </c>
      <c r="AI807" s="33">
        <v>806</v>
      </c>
      <c r="AK807" s="34" t="s">
        <v>1053</v>
      </c>
      <c r="AL807" s="29" t="s">
        <v>1077</v>
      </c>
      <c r="AM807" s="29">
        <v>554</v>
      </c>
      <c r="AN807" s="34" t="s">
        <v>1053</v>
      </c>
      <c r="AO807" s="29" t="s">
        <v>1077</v>
      </c>
      <c r="AP807" s="29">
        <v>41560848</v>
      </c>
    </row>
    <row r="808" spans="26:42" x14ac:dyDescent="0.25">
      <c r="Z808"/>
      <c r="AF808" s="29" t="s">
        <v>1053</v>
      </c>
      <c r="AG808" s="29" t="s">
        <v>1078</v>
      </c>
      <c r="AH808" s="32">
        <v>44.8</v>
      </c>
      <c r="AI808" s="33">
        <v>807</v>
      </c>
      <c r="AK808" s="34" t="s">
        <v>1053</v>
      </c>
      <c r="AL808" s="29" t="s">
        <v>1078</v>
      </c>
      <c r="AM808" s="29">
        <v>782</v>
      </c>
      <c r="AN808" s="34" t="s">
        <v>1053</v>
      </c>
      <c r="AO808" s="29" t="s">
        <v>1078</v>
      </c>
      <c r="AP808" s="29">
        <v>17467404</v>
      </c>
    </row>
    <row r="809" spans="26:42" x14ac:dyDescent="0.25">
      <c r="Z809"/>
      <c r="AF809" s="29" t="s">
        <v>1053</v>
      </c>
      <c r="AG809" s="29" t="s">
        <v>1079</v>
      </c>
      <c r="AH809" s="32">
        <v>15.29</v>
      </c>
      <c r="AI809" s="33">
        <v>808</v>
      </c>
      <c r="AK809" s="34" t="s">
        <v>1053</v>
      </c>
      <c r="AL809" s="29" t="s">
        <v>1079</v>
      </c>
      <c r="AM809" s="29">
        <v>197</v>
      </c>
      <c r="AN809" s="34" t="s">
        <v>1053</v>
      </c>
      <c r="AO809" s="29" t="s">
        <v>1079</v>
      </c>
      <c r="AP809" s="29">
        <v>12724590</v>
      </c>
    </row>
    <row r="810" spans="26:42" x14ac:dyDescent="0.25">
      <c r="Z810"/>
      <c r="AF810" s="29" t="s">
        <v>1053</v>
      </c>
      <c r="AG810" s="29" t="s">
        <v>1080</v>
      </c>
      <c r="AH810" s="32">
        <v>64.05</v>
      </c>
      <c r="AI810" s="33">
        <v>809</v>
      </c>
      <c r="AK810" s="34" t="s">
        <v>1053</v>
      </c>
      <c r="AL810" s="29" t="s">
        <v>1080</v>
      </c>
      <c r="AM810" s="29">
        <v>598</v>
      </c>
      <c r="AN810" s="34" t="s">
        <v>1053</v>
      </c>
      <c r="AO810" s="29" t="s">
        <v>1080</v>
      </c>
      <c r="AP810" s="29">
        <v>9289497</v>
      </c>
    </row>
    <row r="811" spans="26:42" x14ac:dyDescent="0.25">
      <c r="Z811"/>
      <c r="AF811" s="29" t="s">
        <v>1053</v>
      </c>
      <c r="AG811" s="29" t="s">
        <v>1081</v>
      </c>
      <c r="AH811" s="32">
        <v>14.46</v>
      </c>
      <c r="AI811" s="33">
        <v>810</v>
      </c>
      <c r="AK811" s="34" t="s">
        <v>1053</v>
      </c>
      <c r="AL811" s="29" t="s">
        <v>1081</v>
      </c>
      <c r="AM811" s="29">
        <v>147</v>
      </c>
      <c r="AN811" s="34" t="s">
        <v>1053</v>
      </c>
      <c r="AO811" s="29" t="s">
        <v>1081</v>
      </c>
      <c r="AP811" s="29">
        <v>10162664</v>
      </c>
    </row>
    <row r="812" spans="26:42" x14ac:dyDescent="0.25">
      <c r="Z812"/>
      <c r="AF812" s="29" t="s">
        <v>1053</v>
      </c>
      <c r="AG812" s="29" t="s">
        <v>1082</v>
      </c>
      <c r="AH812" s="32">
        <v>323.67</v>
      </c>
      <c r="AI812" s="33">
        <v>811</v>
      </c>
      <c r="AK812" s="34" t="s">
        <v>1053</v>
      </c>
      <c r="AL812" s="29" t="s">
        <v>1082</v>
      </c>
      <c r="AM812" s="29">
        <v>376</v>
      </c>
      <c r="AN812" s="34" t="s">
        <v>1053</v>
      </c>
      <c r="AO812" s="29" t="s">
        <v>1082</v>
      </c>
      <c r="AP812" s="29">
        <v>1167859</v>
      </c>
    </row>
    <row r="813" spans="26:42" x14ac:dyDescent="0.25">
      <c r="Z813"/>
      <c r="AF813" s="29" t="s">
        <v>1053</v>
      </c>
      <c r="AG813" s="29" t="s">
        <v>1083</v>
      </c>
      <c r="AH813" s="32">
        <v>89.95</v>
      </c>
      <c r="AI813" s="33">
        <v>812</v>
      </c>
      <c r="AK813" s="34" t="s">
        <v>1053</v>
      </c>
      <c r="AL813" s="29" t="s">
        <v>1083</v>
      </c>
      <c r="AM813" s="29">
        <v>661</v>
      </c>
      <c r="AN813" s="34" t="s">
        <v>1053</v>
      </c>
      <c r="AO813" s="29" t="s">
        <v>1083</v>
      </c>
      <c r="AP813" s="29">
        <v>7304072</v>
      </c>
    </row>
    <row r="814" spans="26:42" x14ac:dyDescent="0.25">
      <c r="Z814"/>
      <c r="AF814" s="29" t="s">
        <v>1084</v>
      </c>
      <c r="AG814" s="29" t="s">
        <v>1085</v>
      </c>
      <c r="AH814" s="32">
        <v>13.58</v>
      </c>
      <c r="AI814" s="33">
        <v>813</v>
      </c>
      <c r="AK814" s="34" t="s">
        <v>1084</v>
      </c>
      <c r="AL814" s="29" t="s">
        <v>1085</v>
      </c>
      <c r="AM814" s="29">
        <v>203</v>
      </c>
      <c r="AN814" s="34" t="s">
        <v>1084</v>
      </c>
      <c r="AO814" s="29" t="s">
        <v>1085</v>
      </c>
      <c r="AP814" s="29">
        <v>15091117</v>
      </c>
    </row>
    <row r="815" spans="26:42" x14ac:dyDescent="0.25">
      <c r="Z815"/>
      <c r="AF815" s="29" t="s">
        <v>1084</v>
      </c>
      <c r="AG815" s="29" t="s">
        <v>1086</v>
      </c>
      <c r="AH815" s="32">
        <v>23.76</v>
      </c>
      <c r="AI815" s="33">
        <v>814</v>
      </c>
      <c r="AK815" s="34" t="s">
        <v>1084</v>
      </c>
      <c r="AL815" s="29" t="s">
        <v>1086</v>
      </c>
      <c r="AM815" s="29">
        <v>463</v>
      </c>
      <c r="AN815" s="34" t="s">
        <v>1084</v>
      </c>
      <c r="AO815" s="29" t="s">
        <v>1086</v>
      </c>
      <c r="AP815" s="29">
        <v>19195693</v>
      </c>
    </row>
    <row r="816" spans="26:42" x14ac:dyDescent="0.25">
      <c r="Z816"/>
      <c r="AF816" s="29" t="s">
        <v>1084</v>
      </c>
      <c r="AG816" s="29" t="s">
        <v>1087</v>
      </c>
      <c r="AH816" s="32">
        <v>5.37</v>
      </c>
      <c r="AI816" s="33">
        <v>815</v>
      </c>
      <c r="AK816" s="34" t="s">
        <v>1084</v>
      </c>
      <c r="AL816" s="29" t="s">
        <v>1087</v>
      </c>
      <c r="AM816" s="29">
        <v>121</v>
      </c>
      <c r="AN816" s="34" t="s">
        <v>1084</v>
      </c>
      <c r="AO816" s="29" t="s">
        <v>1087</v>
      </c>
      <c r="AP816" s="29">
        <v>22813911</v>
      </c>
    </row>
    <row r="817" spans="26:42" x14ac:dyDescent="0.25">
      <c r="Z817"/>
      <c r="AF817" s="29" t="s">
        <v>1084</v>
      </c>
      <c r="AG817" s="29" t="s">
        <v>1088</v>
      </c>
      <c r="AH817" s="32">
        <v>11.39</v>
      </c>
      <c r="AI817" s="33">
        <v>816</v>
      </c>
      <c r="AK817" s="34" t="s">
        <v>1084</v>
      </c>
      <c r="AL817" s="29" t="s">
        <v>1088</v>
      </c>
      <c r="AM817" s="29">
        <v>202</v>
      </c>
      <c r="AN817" s="34" t="s">
        <v>1084</v>
      </c>
      <c r="AO817" s="29" t="s">
        <v>1088</v>
      </c>
      <c r="AP817" s="29">
        <v>17820012</v>
      </c>
    </row>
    <row r="818" spans="26:42" x14ac:dyDescent="0.25">
      <c r="Z818"/>
      <c r="AF818" s="29" t="s">
        <v>1084</v>
      </c>
      <c r="AG818" s="29" t="s">
        <v>1089</v>
      </c>
      <c r="AH818" s="32">
        <v>31.77</v>
      </c>
      <c r="AI818" s="33">
        <v>817</v>
      </c>
      <c r="AK818" s="34" t="s">
        <v>1084</v>
      </c>
      <c r="AL818" s="29" t="s">
        <v>1089</v>
      </c>
      <c r="AM818" s="29">
        <v>342</v>
      </c>
      <c r="AN818" s="34" t="s">
        <v>1084</v>
      </c>
      <c r="AO818" s="29" t="s">
        <v>1089</v>
      </c>
      <c r="AP818" s="29">
        <v>10637320</v>
      </c>
    </row>
    <row r="819" spans="26:42" x14ac:dyDescent="0.25">
      <c r="Z819"/>
      <c r="AF819" s="29" t="s">
        <v>1084</v>
      </c>
      <c r="AG819" s="29" t="s">
        <v>1090</v>
      </c>
      <c r="AH819" s="32">
        <v>19.97</v>
      </c>
      <c r="AI819" s="33">
        <v>818</v>
      </c>
      <c r="AK819" s="34" t="s">
        <v>1084</v>
      </c>
      <c r="AL819" s="29" t="s">
        <v>1090</v>
      </c>
      <c r="AM819" s="29">
        <v>177</v>
      </c>
      <c r="AN819" s="34" t="s">
        <v>1084</v>
      </c>
      <c r="AO819" s="29" t="s">
        <v>1090</v>
      </c>
      <c r="AP819" s="29">
        <v>9014379</v>
      </c>
    </row>
    <row r="820" spans="26:42" x14ac:dyDescent="0.25">
      <c r="Z820"/>
      <c r="AF820" s="29" t="s">
        <v>1084</v>
      </c>
      <c r="AG820" s="29" t="s">
        <v>1091</v>
      </c>
      <c r="AH820" s="32">
        <v>8.01</v>
      </c>
      <c r="AI820" s="33">
        <v>819</v>
      </c>
      <c r="AK820" s="34" t="s">
        <v>1084</v>
      </c>
      <c r="AL820" s="29" t="s">
        <v>1091</v>
      </c>
      <c r="AM820" s="29">
        <v>167</v>
      </c>
      <c r="AN820" s="34" t="s">
        <v>1084</v>
      </c>
      <c r="AO820" s="29" t="s">
        <v>1091</v>
      </c>
      <c r="AP820" s="29">
        <v>20918920</v>
      </c>
    </row>
    <row r="821" spans="26:42" x14ac:dyDescent="0.25">
      <c r="Z821"/>
      <c r="AF821" s="29" t="s">
        <v>1084</v>
      </c>
      <c r="AG821" s="29" t="s">
        <v>1092</v>
      </c>
      <c r="AH821" s="32">
        <v>15.74</v>
      </c>
      <c r="AI821" s="33">
        <v>820</v>
      </c>
      <c r="AK821" s="34" t="s">
        <v>1084</v>
      </c>
      <c r="AL821" s="29" t="s">
        <v>1092</v>
      </c>
      <c r="AM821" s="29">
        <v>339</v>
      </c>
      <c r="AN821" s="34" t="s">
        <v>1084</v>
      </c>
      <c r="AO821" s="29" t="s">
        <v>1092</v>
      </c>
      <c r="AP821" s="29">
        <v>21639164</v>
      </c>
    </row>
    <row r="822" spans="26:42" x14ac:dyDescent="0.25">
      <c r="Z822"/>
      <c r="AF822" s="29" t="s">
        <v>1084</v>
      </c>
      <c r="AG822" s="29" t="s">
        <v>1093</v>
      </c>
      <c r="AH822" s="32">
        <v>6.09</v>
      </c>
      <c r="AI822" s="33">
        <v>821</v>
      </c>
      <c r="AK822" s="34" t="s">
        <v>1084</v>
      </c>
      <c r="AL822" s="29" t="s">
        <v>1093</v>
      </c>
      <c r="AM822" s="29">
        <v>95</v>
      </c>
      <c r="AN822" s="34" t="s">
        <v>1084</v>
      </c>
      <c r="AO822" s="29" t="s">
        <v>1093</v>
      </c>
      <c r="AP822" s="29">
        <v>15507958</v>
      </c>
    </row>
    <row r="823" spans="26:42" x14ac:dyDescent="0.25">
      <c r="Z823"/>
      <c r="AF823" s="29" t="s">
        <v>1084</v>
      </c>
      <c r="AG823" s="29" t="s">
        <v>1094</v>
      </c>
      <c r="AH823" s="32">
        <v>27</v>
      </c>
      <c r="AI823" s="33">
        <v>822</v>
      </c>
      <c r="AK823" s="34" t="s">
        <v>1084</v>
      </c>
      <c r="AL823" s="29" t="s">
        <v>1094</v>
      </c>
      <c r="AM823" s="29">
        <v>664</v>
      </c>
      <c r="AN823" s="34" t="s">
        <v>1084</v>
      </c>
      <c r="AO823" s="29" t="s">
        <v>1094</v>
      </c>
      <c r="AP823" s="29">
        <v>24501524</v>
      </c>
    </row>
    <row r="824" spans="26:42" x14ac:dyDescent="0.25">
      <c r="Z824"/>
      <c r="AF824" s="29" t="s">
        <v>1084</v>
      </c>
      <c r="AG824" s="29" t="s">
        <v>1095</v>
      </c>
      <c r="AH824" s="32">
        <v>81.31</v>
      </c>
      <c r="AI824" s="33">
        <v>823</v>
      </c>
      <c r="AK824" s="34" t="s">
        <v>1084</v>
      </c>
      <c r="AL824" s="29" t="s">
        <v>1095</v>
      </c>
      <c r="AM824" s="29">
        <v>836</v>
      </c>
      <c r="AN824" s="34" t="s">
        <v>1084</v>
      </c>
      <c r="AO824" s="29" t="s">
        <v>1095</v>
      </c>
      <c r="AP824" s="29">
        <v>10158419</v>
      </c>
    </row>
    <row r="825" spans="26:42" x14ac:dyDescent="0.25">
      <c r="Z825"/>
      <c r="AF825" s="29" t="s">
        <v>1084</v>
      </c>
      <c r="AG825" s="29" t="s">
        <v>1096</v>
      </c>
      <c r="AH825" s="32">
        <v>9.58</v>
      </c>
      <c r="AI825" s="33">
        <v>824</v>
      </c>
      <c r="AK825" s="34" t="s">
        <v>1084</v>
      </c>
      <c r="AL825" s="29" t="s">
        <v>1096</v>
      </c>
      <c r="AM825" s="29">
        <v>141</v>
      </c>
      <c r="AN825" s="34" t="s">
        <v>1084</v>
      </c>
      <c r="AO825" s="29" t="s">
        <v>1096</v>
      </c>
      <c r="AP825" s="29">
        <v>14558379</v>
      </c>
    </row>
    <row r="826" spans="26:42" x14ac:dyDescent="0.25">
      <c r="Z826"/>
      <c r="AF826" s="29" t="s">
        <v>1097</v>
      </c>
      <c r="AG826" s="29" t="s">
        <v>1098</v>
      </c>
      <c r="AH826" s="32">
        <v>25.65</v>
      </c>
      <c r="AI826" s="33">
        <v>825</v>
      </c>
      <c r="AK826" s="34" t="s">
        <v>1097</v>
      </c>
      <c r="AL826" s="29" t="s">
        <v>1098</v>
      </c>
      <c r="AM826" s="29">
        <v>973</v>
      </c>
      <c r="AN826" s="34" t="s">
        <v>1097</v>
      </c>
      <c r="AO826" s="29" t="s">
        <v>1098</v>
      </c>
      <c r="AP826" s="29">
        <v>38190647</v>
      </c>
    </row>
    <row r="827" spans="26:42" x14ac:dyDescent="0.25">
      <c r="Z827"/>
      <c r="AF827" s="29" t="s">
        <v>1097</v>
      </c>
      <c r="AG827" s="29" t="s">
        <v>1099</v>
      </c>
      <c r="AH827" s="32">
        <v>23.62</v>
      </c>
      <c r="AI827" s="33">
        <v>826</v>
      </c>
      <c r="AK827" s="34" t="s">
        <v>1097</v>
      </c>
      <c r="AL827" s="29" t="s">
        <v>1099</v>
      </c>
      <c r="AM827" s="29">
        <v>694</v>
      </c>
      <c r="AN827" s="34" t="s">
        <v>1097</v>
      </c>
      <c r="AO827" s="29" t="s">
        <v>1099</v>
      </c>
      <c r="AP827" s="29">
        <v>29409193</v>
      </c>
    </row>
    <row r="828" spans="26:42" x14ac:dyDescent="0.25">
      <c r="Z828"/>
      <c r="AF828" s="29" t="s">
        <v>1097</v>
      </c>
      <c r="AG828" s="29" t="s">
        <v>1100</v>
      </c>
      <c r="AH828" s="32">
        <v>13.82</v>
      </c>
      <c r="AI828" s="33">
        <v>827</v>
      </c>
      <c r="AK828" s="34" t="s">
        <v>1097</v>
      </c>
      <c r="AL828" s="29" t="s">
        <v>1100</v>
      </c>
      <c r="AM828" s="29">
        <v>764</v>
      </c>
      <c r="AN828" s="34" t="s">
        <v>1097</v>
      </c>
      <c r="AO828" s="29" t="s">
        <v>1100</v>
      </c>
      <c r="AP828" s="29">
        <v>55443041</v>
      </c>
    </row>
    <row r="829" spans="26:42" x14ac:dyDescent="0.25">
      <c r="Z829"/>
      <c r="AF829" s="29" t="s">
        <v>1097</v>
      </c>
      <c r="AG829" s="29" t="s">
        <v>1101</v>
      </c>
      <c r="AH829" s="32">
        <v>43.42</v>
      </c>
      <c r="AI829" s="33">
        <v>828</v>
      </c>
      <c r="AK829" s="34" t="s">
        <v>1097</v>
      </c>
      <c r="AL829" s="29" t="s">
        <v>1101</v>
      </c>
      <c r="AM829" s="29">
        <v>209</v>
      </c>
      <c r="AN829" s="34" t="s">
        <v>1097</v>
      </c>
      <c r="AO829" s="29" t="s">
        <v>1101</v>
      </c>
      <c r="AP829" s="29">
        <v>4767081</v>
      </c>
    </row>
    <row r="830" spans="26:42" x14ac:dyDescent="0.25">
      <c r="Z830"/>
      <c r="AF830" s="29" t="s">
        <v>1097</v>
      </c>
      <c r="AG830" s="29" t="s">
        <v>1102</v>
      </c>
      <c r="AH830" s="32">
        <v>13.01</v>
      </c>
      <c r="AI830" s="33">
        <v>829</v>
      </c>
      <c r="AK830" s="34" t="s">
        <v>1097</v>
      </c>
      <c r="AL830" s="29" t="s">
        <v>1102</v>
      </c>
      <c r="AM830" s="29">
        <v>596</v>
      </c>
      <c r="AN830" s="34" t="s">
        <v>1097</v>
      </c>
      <c r="AO830" s="29" t="s">
        <v>1102</v>
      </c>
      <c r="AP830" s="29">
        <v>45886548</v>
      </c>
    </row>
    <row r="831" spans="26:42" x14ac:dyDescent="0.25">
      <c r="Z831"/>
      <c r="AF831" s="29" t="s">
        <v>1097</v>
      </c>
      <c r="AG831" s="29" t="s">
        <v>1103</v>
      </c>
      <c r="AH831" s="32">
        <v>2.83</v>
      </c>
      <c r="AI831" s="33">
        <v>830</v>
      </c>
      <c r="AK831" s="34" t="s">
        <v>1097</v>
      </c>
      <c r="AL831" s="29" t="s">
        <v>1103</v>
      </c>
      <c r="AM831" s="29">
        <v>42</v>
      </c>
      <c r="AN831" s="34" t="s">
        <v>1097</v>
      </c>
      <c r="AO831" s="29" t="s">
        <v>1103</v>
      </c>
      <c r="AP831" s="29">
        <v>15385599</v>
      </c>
    </row>
    <row r="832" spans="26:42" x14ac:dyDescent="0.25">
      <c r="Z832"/>
      <c r="AF832" s="29" t="s">
        <v>1097</v>
      </c>
      <c r="AG832" s="29" t="s">
        <v>1104</v>
      </c>
      <c r="AH832" s="32">
        <v>15.83</v>
      </c>
      <c r="AI832" s="33">
        <v>831</v>
      </c>
      <c r="AK832" s="34" t="s">
        <v>1097</v>
      </c>
      <c r="AL832" s="29" t="s">
        <v>1104</v>
      </c>
      <c r="AM832" s="29">
        <v>274</v>
      </c>
      <c r="AN832" s="34" t="s">
        <v>1097</v>
      </c>
      <c r="AO832" s="29" t="s">
        <v>1104</v>
      </c>
      <c r="AP832" s="29">
        <v>17404775</v>
      </c>
    </row>
    <row r="833" spans="26:42" x14ac:dyDescent="0.25">
      <c r="Z833"/>
      <c r="AF833" s="29" t="s">
        <v>1097</v>
      </c>
      <c r="AG833" s="29" t="s">
        <v>1105</v>
      </c>
      <c r="AH833" s="32">
        <v>50.19</v>
      </c>
      <c r="AI833" s="33">
        <v>832</v>
      </c>
      <c r="AK833" s="34" t="s">
        <v>1097</v>
      </c>
      <c r="AL833" s="29" t="s">
        <v>1105</v>
      </c>
      <c r="AM833" s="29">
        <v>524</v>
      </c>
      <c r="AN833" s="34" t="s">
        <v>1097</v>
      </c>
      <c r="AO833" s="29" t="s">
        <v>1105</v>
      </c>
      <c r="AP833" s="29">
        <v>10389902</v>
      </c>
    </row>
    <row r="834" spans="26:42" x14ac:dyDescent="0.25">
      <c r="Z834"/>
      <c r="AF834" s="29" t="s">
        <v>1097</v>
      </c>
      <c r="AG834" s="29" t="s">
        <v>1106</v>
      </c>
      <c r="AH834" s="32">
        <v>16.03</v>
      </c>
      <c r="AI834" s="33">
        <v>833</v>
      </c>
      <c r="AK834" s="34" t="s">
        <v>1097</v>
      </c>
      <c r="AL834" s="29" t="s">
        <v>1106</v>
      </c>
      <c r="AM834" s="29">
        <v>379</v>
      </c>
      <c r="AN834" s="34" t="s">
        <v>1097</v>
      </c>
      <c r="AO834" s="29" t="s">
        <v>1106</v>
      </c>
      <c r="AP834" s="29">
        <v>24015912</v>
      </c>
    </row>
    <row r="835" spans="26:42" x14ac:dyDescent="0.25">
      <c r="Z835"/>
      <c r="AF835" s="29" t="s">
        <v>1097</v>
      </c>
      <c r="AG835" s="29" t="s">
        <v>1107</v>
      </c>
      <c r="AH835" s="32">
        <v>34.69</v>
      </c>
      <c r="AI835" s="33">
        <v>834</v>
      </c>
      <c r="AK835" s="34" t="s">
        <v>1097</v>
      </c>
      <c r="AL835" s="29" t="s">
        <v>1107</v>
      </c>
      <c r="AM835" s="29">
        <v>281</v>
      </c>
      <c r="AN835" s="34" t="s">
        <v>1097</v>
      </c>
      <c r="AO835" s="29" t="s">
        <v>1107</v>
      </c>
      <c r="AP835" s="29">
        <v>8072594</v>
      </c>
    </row>
    <row r="836" spans="26:42" x14ac:dyDescent="0.25">
      <c r="Z836"/>
      <c r="AF836" s="29" t="s">
        <v>1097</v>
      </c>
      <c r="AG836" s="29" t="s">
        <v>1108</v>
      </c>
      <c r="AH836" s="32">
        <v>7.4</v>
      </c>
      <c r="AI836" s="33">
        <v>835</v>
      </c>
      <c r="AK836" s="34" t="s">
        <v>1097</v>
      </c>
      <c r="AL836" s="29" t="s">
        <v>1108</v>
      </c>
      <c r="AM836" s="29">
        <v>196</v>
      </c>
      <c r="AN836" s="34" t="s">
        <v>1097</v>
      </c>
      <c r="AO836" s="29" t="s">
        <v>1108</v>
      </c>
      <c r="AP836" s="29">
        <v>26833045</v>
      </c>
    </row>
    <row r="837" spans="26:42" x14ac:dyDescent="0.25">
      <c r="Z837"/>
      <c r="AF837" s="29" t="s">
        <v>1097</v>
      </c>
      <c r="AG837" s="29" t="s">
        <v>1109</v>
      </c>
      <c r="AH837" s="32">
        <v>28.11</v>
      </c>
      <c r="AI837" s="33">
        <v>836</v>
      </c>
      <c r="AK837" s="34" t="s">
        <v>1097</v>
      </c>
      <c r="AL837" s="29" t="s">
        <v>1109</v>
      </c>
      <c r="AM837" s="29">
        <v>422</v>
      </c>
      <c r="AN837" s="34" t="s">
        <v>1097</v>
      </c>
      <c r="AO837" s="29" t="s">
        <v>1109</v>
      </c>
      <c r="AP837" s="29">
        <v>14853398</v>
      </c>
    </row>
    <row r="838" spans="26:42" x14ac:dyDescent="0.25">
      <c r="Z838"/>
      <c r="AF838" s="29" t="s">
        <v>1097</v>
      </c>
      <c r="AG838" s="29" t="s">
        <v>1110</v>
      </c>
      <c r="AH838" s="32">
        <v>12.16</v>
      </c>
      <c r="AI838" s="33">
        <v>837</v>
      </c>
      <c r="AK838" s="34" t="s">
        <v>1097</v>
      </c>
      <c r="AL838" s="29" t="s">
        <v>1110</v>
      </c>
      <c r="AM838" s="29">
        <v>193</v>
      </c>
      <c r="AN838" s="34" t="s">
        <v>1097</v>
      </c>
      <c r="AO838" s="29" t="s">
        <v>1110</v>
      </c>
      <c r="AP838" s="29">
        <v>15873795</v>
      </c>
    </row>
    <row r="839" spans="26:42" x14ac:dyDescent="0.25">
      <c r="Z839"/>
      <c r="AF839" s="29" t="s">
        <v>1111</v>
      </c>
      <c r="AG839" s="29" t="s">
        <v>1112</v>
      </c>
      <c r="AH839" s="32">
        <v>12.43</v>
      </c>
      <c r="AI839" s="33">
        <v>838</v>
      </c>
      <c r="AK839" s="34" t="s">
        <v>1111</v>
      </c>
      <c r="AL839" s="29" t="s">
        <v>1112</v>
      </c>
      <c r="AM839" s="29">
        <v>569</v>
      </c>
      <c r="AN839" s="34" t="s">
        <v>1111</v>
      </c>
      <c r="AO839" s="29" t="s">
        <v>1112</v>
      </c>
      <c r="AP839" s="29">
        <v>45738398</v>
      </c>
    </row>
    <row r="840" spans="26:42" x14ac:dyDescent="0.25">
      <c r="Z840"/>
      <c r="AF840" s="29" t="s">
        <v>1111</v>
      </c>
      <c r="AG840" s="29" t="s">
        <v>1113</v>
      </c>
      <c r="AH840" s="32">
        <v>22.71</v>
      </c>
      <c r="AI840" s="33">
        <v>839</v>
      </c>
      <c r="AK840" s="34" t="s">
        <v>1111</v>
      </c>
      <c r="AL840" s="29" t="s">
        <v>1113</v>
      </c>
      <c r="AM840" s="29">
        <v>594</v>
      </c>
      <c r="AN840" s="34" t="s">
        <v>1111</v>
      </c>
      <c r="AO840" s="29" t="s">
        <v>1113</v>
      </c>
      <c r="AP840" s="29">
        <v>25886816</v>
      </c>
    </row>
    <row r="841" spans="26:42" x14ac:dyDescent="0.25">
      <c r="Z841"/>
      <c r="AF841" s="29" t="s">
        <v>1111</v>
      </c>
      <c r="AG841" s="29" t="s">
        <v>1114</v>
      </c>
      <c r="AH841" s="32">
        <v>49.19</v>
      </c>
      <c r="AI841" s="33">
        <v>840</v>
      </c>
      <c r="AK841" s="34" t="s">
        <v>1111</v>
      </c>
      <c r="AL841" s="29" t="s">
        <v>1114</v>
      </c>
      <c r="AM841" s="29">
        <v>704</v>
      </c>
      <c r="AN841" s="34" t="s">
        <v>1111</v>
      </c>
      <c r="AO841" s="29" t="s">
        <v>1114</v>
      </c>
      <c r="AP841" s="29">
        <v>14312653</v>
      </c>
    </row>
    <row r="842" spans="26:42" x14ac:dyDescent="0.25">
      <c r="Z842"/>
      <c r="AF842" s="29" t="s">
        <v>1111</v>
      </c>
      <c r="AG842" s="29" t="s">
        <v>1115</v>
      </c>
      <c r="AH842" s="32">
        <v>47.66</v>
      </c>
      <c r="AI842" s="33">
        <v>841</v>
      </c>
      <c r="AK842" s="34" t="s">
        <v>1111</v>
      </c>
      <c r="AL842" s="29" t="s">
        <v>1115</v>
      </c>
      <c r="AM842" s="29">
        <v>929</v>
      </c>
      <c r="AN842" s="34" t="s">
        <v>1111</v>
      </c>
      <c r="AO842" s="29" t="s">
        <v>1115</v>
      </c>
      <c r="AP842" s="29">
        <v>19545366</v>
      </c>
    </row>
    <row r="843" spans="26:42" x14ac:dyDescent="0.25">
      <c r="Z843"/>
      <c r="AF843" s="29" t="s">
        <v>1111</v>
      </c>
      <c r="AG843" s="29" t="s">
        <v>1116</v>
      </c>
      <c r="AH843" s="32">
        <v>6.33</v>
      </c>
      <c r="AI843" s="33">
        <v>842</v>
      </c>
      <c r="AK843" s="34" t="s">
        <v>1111</v>
      </c>
      <c r="AL843" s="29" t="s">
        <v>1116</v>
      </c>
      <c r="AM843" s="29">
        <v>200</v>
      </c>
      <c r="AN843" s="34" t="s">
        <v>1111</v>
      </c>
      <c r="AO843" s="29" t="s">
        <v>1116</v>
      </c>
      <c r="AP843" s="29">
        <v>32160972</v>
      </c>
    </row>
    <row r="844" spans="26:42" x14ac:dyDescent="0.25">
      <c r="Z844"/>
      <c r="AF844" s="29" t="s">
        <v>1111</v>
      </c>
      <c r="AG844" s="29" t="s">
        <v>1117</v>
      </c>
      <c r="AH844" s="32">
        <v>51.09</v>
      </c>
      <c r="AI844" s="33">
        <v>843</v>
      </c>
      <c r="AK844" s="34" t="s">
        <v>1111</v>
      </c>
      <c r="AL844" s="29" t="s">
        <v>1117</v>
      </c>
      <c r="AM844" s="29">
        <v>503</v>
      </c>
      <c r="AN844" s="34" t="s">
        <v>1111</v>
      </c>
      <c r="AO844" s="29" t="s">
        <v>1117</v>
      </c>
      <c r="AP844" s="29">
        <v>9835840</v>
      </c>
    </row>
    <row r="845" spans="26:42" x14ac:dyDescent="0.25">
      <c r="Z845"/>
      <c r="AF845" s="29" t="s">
        <v>1111</v>
      </c>
      <c r="AG845" s="29" t="s">
        <v>1118</v>
      </c>
      <c r="AH845" s="32">
        <v>68.81</v>
      </c>
      <c r="AI845" s="33">
        <v>844</v>
      </c>
      <c r="AK845" s="34" t="s">
        <v>1111</v>
      </c>
      <c r="AL845" s="29" t="s">
        <v>1118</v>
      </c>
      <c r="AM845" s="29">
        <v>502</v>
      </c>
      <c r="AN845" s="34" t="s">
        <v>1111</v>
      </c>
      <c r="AO845" s="29" t="s">
        <v>1118</v>
      </c>
      <c r="AP845" s="29">
        <v>7208336</v>
      </c>
    </row>
    <row r="846" spans="26:42" x14ac:dyDescent="0.25">
      <c r="Z846"/>
      <c r="AF846" s="29" t="s">
        <v>1111</v>
      </c>
      <c r="AG846" s="29" t="s">
        <v>1119</v>
      </c>
      <c r="AH846" s="32">
        <v>13.49</v>
      </c>
      <c r="AI846" s="33">
        <v>845</v>
      </c>
      <c r="AK846" s="34" t="s">
        <v>1111</v>
      </c>
      <c r="AL846" s="29" t="s">
        <v>1119</v>
      </c>
      <c r="AM846" s="29">
        <v>335</v>
      </c>
      <c r="AN846" s="34" t="s">
        <v>1111</v>
      </c>
      <c r="AO846" s="29" t="s">
        <v>1119</v>
      </c>
      <c r="AP846" s="29">
        <v>24575639</v>
      </c>
    </row>
    <row r="847" spans="26:42" x14ac:dyDescent="0.25">
      <c r="Z847"/>
      <c r="AF847" s="29" t="s">
        <v>1111</v>
      </c>
      <c r="AG847" s="29" t="s">
        <v>1120</v>
      </c>
      <c r="AH847" s="32">
        <v>111.84</v>
      </c>
      <c r="AI847" s="33">
        <v>846</v>
      </c>
      <c r="AK847" s="34" t="s">
        <v>1111</v>
      </c>
      <c r="AL847" s="29" t="s">
        <v>1120</v>
      </c>
      <c r="AM847" s="29">
        <v>1000</v>
      </c>
      <c r="AN847" s="34" t="s">
        <v>1111</v>
      </c>
      <c r="AO847" s="29" t="s">
        <v>1120</v>
      </c>
      <c r="AP847" s="29">
        <v>8945727</v>
      </c>
    </row>
    <row r="848" spans="26:42" x14ac:dyDescent="0.25">
      <c r="Z848"/>
      <c r="AF848" s="29" t="s">
        <v>1111</v>
      </c>
      <c r="AG848" s="29" t="s">
        <v>1121</v>
      </c>
      <c r="AH848" s="32">
        <v>22.29</v>
      </c>
      <c r="AI848" s="33">
        <v>847</v>
      </c>
      <c r="AK848" s="34" t="s">
        <v>1111</v>
      </c>
      <c r="AL848" s="29" t="s">
        <v>1121</v>
      </c>
      <c r="AM848" s="29">
        <v>360</v>
      </c>
      <c r="AN848" s="34" t="s">
        <v>1111</v>
      </c>
      <c r="AO848" s="29" t="s">
        <v>1121</v>
      </c>
      <c r="AP848" s="29">
        <v>16195670</v>
      </c>
    </row>
    <row r="849" spans="26:42" x14ac:dyDescent="0.25">
      <c r="Z849"/>
      <c r="AF849" s="29" t="s">
        <v>1111</v>
      </c>
      <c r="AG849" s="29" t="s">
        <v>1122</v>
      </c>
      <c r="AH849" s="32">
        <v>106.53</v>
      </c>
      <c r="AI849" s="33">
        <v>848</v>
      </c>
      <c r="AK849" s="34" t="s">
        <v>1111</v>
      </c>
      <c r="AL849" s="29" t="s">
        <v>1122</v>
      </c>
      <c r="AM849" s="29">
        <v>961</v>
      </c>
      <c r="AN849" s="34" t="s">
        <v>1111</v>
      </c>
      <c r="AO849" s="29" t="s">
        <v>1122</v>
      </c>
      <c r="AP849" s="29">
        <v>9035247</v>
      </c>
    </row>
    <row r="850" spans="26:42" x14ac:dyDescent="0.25">
      <c r="Z850"/>
      <c r="AF850" s="29" t="s">
        <v>1123</v>
      </c>
      <c r="AG850" s="29" t="s">
        <v>1124</v>
      </c>
      <c r="AH850" s="32">
        <v>19.2</v>
      </c>
      <c r="AI850" s="33">
        <v>849</v>
      </c>
      <c r="AK850" s="34" t="s">
        <v>1123</v>
      </c>
      <c r="AL850" s="29" t="s">
        <v>1124</v>
      </c>
      <c r="AM850" s="29">
        <v>573</v>
      </c>
      <c r="AN850" s="34" t="s">
        <v>1123</v>
      </c>
      <c r="AO850" s="29" t="s">
        <v>1124</v>
      </c>
      <c r="AP850" s="29">
        <v>30279658</v>
      </c>
    </row>
    <row r="851" spans="26:42" x14ac:dyDescent="0.25">
      <c r="Z851"/>
      <c r="AF851" s="29" t="s">
        <v>1123</v>
      </c>
      <c r="AG851" s="29" t="s">
        <v>1125</v>
      </c>
      <c r="AH851" s="32">
        <v>11.09</v>
      </c>
      <c r="AI851" s="33">
        <v>850</v>
      </c>
      <c r="AK851" s="34" t="s">
        <v>1123</v>
      </c>
      <c r="AL851" s="29" t="s">
        <v>1125</v>
      </c>
      <c r="AM851" s="29">
        <v>254</v>
      </c>
      <c r="AN851" s="34" t="s">
        <v>1123</v>
      </c>
      <c r="AO851" s="29" t="s">
        <v>1125</v>
      </c>
      <c r="AP851" s="29">
        <v>23317665</v>
      </c>
    </row>
    <row r="852" spans="26:42" x14ac:dyDescent="0.25">
      <c r="Z852"/>
      <c r="AF852" s="29" t="s">
        <v>1123</v>
      </c>
      <c r="AG852" s="29" t="s">
        <v>1126</v>
      </c>
      <c r="AH852" s="32">
        <v>29.96</v>
      </c>
      <c r="AI852" s="33">
        <v>851</v>
      </c>
      <c r="AK852" s="34" t="s">
        <v>1123</v>
      </c>
      <c r="AL852" s="29" t="s">
        <v>1126</v>
      </c>
      <c r="AM852" s="29">
        <v>455</v>
      </c>
      <c r="AN852" s="34" t="s">
        <v>1123</v>
      </c>
      <c r="AO852" s="29" t="s">
        <v>1126</v>
      </c>
      <c r="AP852" s="29">
        <v>15020239</v>
      </c>
    </row>
    <row r="853" spans="26:42" x14ac:dyDescent="0.25">
      <c r="Z853"/>
      <c r="AF853" s="29" t="s">
        <v>1123</v>
      </c>
      <c r="AG853" s="29" t="s">
        <v>1127</v>
      </c>
      <c r="AH853" s="32">
        <v>21.36</v>
      </c>
      <c r="AI853" s="33">
        <v>852</v>
      </c>
      <c r="AK853" s="34" t="s">
        <v>1123</v>
      </c>
      <c r="AL853" s="29" t="s">
        <v>1127</v>
      </c>
      <c r="AM853" s="29">
        <v>300</v>
      </c>
      <c r="AN853" s="34" t="s">
        <v>1123</v>
      </c>
      <c r="AO853" s="29" t="s">
        <v>1127</v>
      </c>
      <c r="AP853" s="29">
        <v>14065929</v>
      </c>
    </row>
    <row r="854" spans="26:42" x14ac:dyDescent="0.25">
      <c r="Z854"/>
      <c r="AF854" s="29" t="s">
        <v>1123</v>
      </c>
      <c r="AG854" s="29" t="s">
        <v>1128</v>
      </c>
      <c r="AH854" s="32">
        <v>18.920000000000002</v>
      </c>
      <c r="AI854" s="33">
        <v>853</v>
      </c>
      <c r="AK854" s="34" t="s">
        <v>1123</v>
      </c>
      <c r="AL854" s="29" t="s">
        <v>1128</v>
      </c>
      <c r="AM854" s="29">
        <v>126</v>
      </c>
      <c r="AN854" s="34" t="s">
        <v>1123</v>
      </c>
      <c r="AO854" s="29" t="s">
        <v>1128</v>
      </c>
      <c r="AP854" s="29">
        <v>6420136</v>
      </c>
    </row>
    <row r="855" spans="26:42" x14ac:dyDescent="0.25">
      <c r="Z855"/>
      <c r="AF855" s="29" t="s">
        <v>1123</v>
      </c>
      <c r="AG855" s="29" t="s">
        <v>1129</v>
      </c>
      <c r="AH855" s="32">
        <v>40.68</v>
      </c>
      <c r="AI855" s="33">
        <v>854</v>
      </c>
      <c r="AK855" s="34" t="s">
        <v>1123</v>
      </c>
      <c r="AL855" s="29" t="s">
        <v>1129</v>
      </c>
      <c r="AM855" s="29">
        <v>250</v>
      </c>
      <c r="AN855" s="34" t="s">
        <v>1123</v>
      </c>
      <c r="AO855" s="29" t="s">
        <v>1129</v>
      </c>
      <c r="AP855" s="29">
        <v>6244160</v>
      </c>
    </row>
    <row r="856" spans="26:42" x14ac:dyDescent="0.25">
      <c r="Z856"/>
      <c r="AF856" s="29" t="s">
        <v>1123</v>
      </c>
      <c r="AG856" s="29" t="s">
        <v>1130</v>
      </c>
      <c r="AH856" s="32">
        <v>24.95</v>
      </c>
      <c r="AI856" s="33">
        <v>855</v>
      </c>
      <c r="AK856" s="34" t="s">
        <v>1123</v>
      </c>
      <c r="AL856" s="29" t="s">
        <v>1130</v>
      </c>
      <c r="AM856" s="29">
        <v>196</v>
      </c>
      <c r="AN856" s="34" t="s">
        <v>1123</v>
      </c>
      <c r="AO856" s="29" t="s">
        <v>1130</v>
      </c>
      <c r="AP856" s="29">
        <v>7874984</v>
      </c>
    </row>
    <row r="857" spans="26:42" x14ac:dyDescent="0.25">
      <c r="Z857"/>
      <c r="AF857" s="29" t="s">
        <v>1123</v>
      </c>
      <c r="AG857" s="29" t="s">
        <v>1131</v>
      </c>
      <c r="AH857" s="32">
        <v>18.059999999999999</v>
      </c>
      <c r="AI857" s="33">
        <v>856</v>
      </c>
      <c r="AK857" s="34" t="s">
        <v>1123</v>
      </c>
      <c r="AL857" s="29" t="s">
        <v>1131</v>
      </c>
      <c r="AM857" s="29">
        <v>145</v>
      </c>
      <c r="AN857" s="34" t="s">
        <v>1123</v>
      </c>
      <c r="AO857" s="29" t="s">
        <v>1131</v>
      </c>
      <c r="AP857" s="29">
        <v>8027785</v>
      </c>
    </row>
    <row r="858" spans="26:42" x14ac:dyDescent="0.25">
      <c r="Z858"/>
      <c r="AF858" s="29" t="s">
        <v>1123</v>
      </c>
      <c r="AG858" s="29" t="s">
        <v>1132</v>
      </c>
      <c r="AH858" s="32">
        <v>7.28</v>
      </c>
      <c r="AI858" s="33">
        <v>857</v>
      </c>
      <c r="AK858" s="34" t="s">
        <v>1123</v>
      </c>
      <c r="AL858" s="29" t="s">
        <v>1132</v>
      </c>
      <c r="AM858" s="29">
        <v>111</v>
      </c>
      <c r="AN858" s="34" t="s">
        <v>1123</v>
      </c>
      <c r="AO858" s="29" t="s">
        <v>1132</v>
      </c>
      <c r="AP858" s="29">
        <v>15323283</v>
      </c>
    </row>
    <row r="859" spans="26:42" x14ac:dyDescent="0.25">
      <c r="Z859"/>
      <c r="AF859" s="29" t="s">
        <v>1123</v>
      </c>
      <c r="AG859" s="29" t="s">
        <v>1133</v>
      </c>
      <c r="AH859" s="32">
        <v>52.58</v>
      </c>
      <c r="AI859" s="33">
        <v>858</v>
      </c>
      <c r="AK859" s="34" t="s">
        <v>1123</v>
      </c>
      <c r="AL859" s="29" t="s">
        <v>1133</v>
      </c>
      <c r="AM859" s="29">
        <v>885</v>
      </c>
      <c r="AN859" s="34" t="s">
        <v>1123</v>
      </c>
      <c r="AO859" s="29" t="s">
        <v>1133</v>
      </c>
      <c r="AP859" s="29">
        <v>16832997</v>
      </c>
    </row>
    <row r="860" spans="26:42" x14ac:dyDescent="0.25">
      <c r="Z860"/>
      <c r="AF860" s="29" t="s">
        <v>1123</v>
      </c>
      <c r="AG860" s="29" t="s">
        <v>1134</v>
      </c>
      <c r="AH860" s="32">
        <v>28.19</v>
      </c>
      <c r="AI860" s="33">
        <v>859</v>
      </c>
      <c r="AK860" s="34" t="s">
        <v>1123</v>
      </c>
      <c r="AL860" s="29" t="s">
        <v>1134</v>
      </c>
      <c r="AM860" s="29">
        <v>940</v>
      </c>
      <c r="AN860" s="34" t="s">
        <v>1123</v>
      </c>
      <c r="AO860" s="29" t="s">
        <v>1134</v>
      </c>
      <c r="AP860" s="29">
        <v>33113211</v>
      </c>
    </row>
    <row r="861" spans="26:42" x14ac:dyDescent="0.25">
      <c r="Z861"/>
      <c r="AF861" s="29" t="s">
        <v>1123</v>
      </c>
      <c r="AG861" s="29" t="s">
        <v>1135</v>
      </c>
      <c r="AH861" s="32">
        <v>14.5</v>
      </c>
      <c r="AI861" s="33">
        <v>860</v>
      </c>
      <c r="AK861" s="34" t="s">
        <v>1123</v>
      </c>
      <c r="AL861" s="29" t="s">
        <v>1135</v>
      </c>
      <c r="AM861" s="29">
        <v>172</v>
      </c>
      <c r="AN861" s="34" t="s">
        <v>1123</v>
      </c>
      <c r="AO861" s="29" t="s">
        <v>1135</v>
      </c>
      <c r="AP861" s="29">
        <v>11830903</v>
      </c>
    </row>
    <row r="862" spans="26:42" x14ac:dyDescent="0.25">
      <c r="Z862"/>
      <c r="AF862" s="29" t="s">
        <v>1123</v>
      </c>
      <c r="AG862" s="29" t="s">
        <v>1136</v>
      </c>
      <c r="AH862" s="32">
        <v>32.25</v>
      </c>
      <c r="AI862" s="33">
        <v>861</v>
      </c>
      <c r="AK862" s="34" t="s">
        <v>1123</v>
      </c>
      <c r="AL862" s="29" t="s">
        <v>1136</v>
      </c>
      <c r="AM862" s="29">
        <v>182</v>
      </c>
      <c r="AN862" s="34" t="s">
        <v>1123</v>
      </c>
      <c r="AO862" s="29" t="s">
        <v>1136</v>
      </c>
      <c r="AP862" s="29">
        <v>5628773</v>
      </c>
    </row>
    <row r="863" spans="26:42" x14ac:dyDescent="0.25">
      <c r="Z863"/>
      <c r="AF863" s="29" t="s">
        <v>1123</v>
      </c>
      <c r="AG863" s="29" t="s">
        <v>1137</v>
      </c>
      <c r="AH863" s="32">
        <v>32.44</v>
      </c>
      <c r="AI863" s="33">
        <v>862</v>
      </c>
      <c r="AK863" s="34" t="s">
        <v>1123</v>
      </c>
      <c r="AL863" s="29" t="s">
        <v>1137</v>
      </c>
      <c r="AM863" s="29">
        <v>193</v>
      </c>
      <c r="AN863" s="34" t="s">
        <v>1123</v>
      </c>
      <c r="AO863" s="29" t="s">
        <v>1137</v>
      </c>
      <c r="AP863" s="29">
        <v>5964254</v>
      </c>
    </row>
    <row r="864" spans="26:42" x14ac:dyDescent="0.25">
      <c r="Z864"/>
      <c r="AF864" s="29" t="s">
        <v>1123</v>
      </c>
      <c r="AG864" s="29" t="s">
        <v>1138</v>
      </c>
      <c r="AH864" s="32">
        <v>31.08</v>
      </c>
      <c r="AI864" s="33">
        <v>863</v>
      </c>
      <c r="AK864" s="34" t="s">
        <v>1123</v>
      </c>
      <c r="AL864" s="29" t="s">
        <v>1138</v>
      </c>
      <c r="AM864" s="29">
        <v>163</v>
      </c>
      <c r="AN864" s="34" t="s">
        <v>1123</v>
      </c>
      <c r="AO864" s="29" t="s">
        <v>1138</v>
      </c>
      <c r="AP864" s="29">
        <v>5341564</v>
      </c>
    </row>
    <row r="865" spans="26:42" x14ac:dyDescent="0.25">
      <c r="Z865"/>
      <c r="AF865" s="29" t="s">
        <v>1123</v>
      </c>
      <c r="AG865" s="29" t="s">
        <v>1139</v>
      </c>
      <c r="AH865" s="32">
        <v>8.8699999999999992</v>
      </c>
      <c r="AI865" s="33">
        <v>864</v>
      </c>
      <c r="AK865" s="34" t="s">
        <v>1123</v>
      </c>
      <c r="AL865" s="29" t="s">
        <v>1139</v>
      </c>
      <c r="AM865" s="29">
        <v>172</v>
      </c>
      <c r="AN865" s="34" t="s">
        <v>1123</v>
      </c>
      <c r="AO865" s="29" t="s">
        <v>1139</v>
      </c>
      <c r="AP865" s="29">
        <v>19950100</v>
      </c>
    </row>
    <row r="866" spans="26:42" x14ac:dyDescent="0.25">
      <c r="Z866"/>
      <c r="AF866" s="29" t="s">
        <v>1123</v>
      </c>
      <c r="AG866" s="29" t="s">
        <v>1140</v>
      </c>
      <c r="AH866" s="32">
        <v>15.11</v>
      </c>
      <c r="AI866" s="33">
        <v>865</v>
      </c>
      <c r="AK866" s="34" t="s">
        <v>1123</v>
      </c>
      <c r="AL866" s="29" t="s">
        <v>1140</v>
      </c>
      <c r="AM866" s="29">
        <v>100</v>
      </c>
      <c r="AN866" s="34" t="s">
        <v>1123</v>
      </c>
      <c r="AO866" s="29" t="s">
        <v>1140</v>
      </c>
      <c r="AP866" s="29">
        <v>6683345</v>
      </c>
    </row>
    <row r="867" spans="26:42" x14ac:dyDescent="0.25">
      <c r="Z867"/>
      <c r="AF867" s="29" t="s">
        <v>1123</v>
      </c>
      <c r="AG867" s="29" t="s">
        <v>1141</v>
      </c>
      <c r="AH867" s="32">
        <v>11.33</v>
      </c>
      <c r="AI867" s="33">
        <v>866</v>
      </c>
      <c r="AK867" s="34" t="s">
        <v>1123</v>
      </c>
      <c r="AL867" s="29" t="s">
        <v>1141</v>
      </c>
      <c r="AM867" s="29">
        <v>302</v>
      </c>
      <c r="AN867" s="34" t="s">
        <v>1123</v>
      </c>
      <c r="AO867" s="29" t="s">
        <v>1141</v>
      </c>
      <c r="AP867" s="29">
        <v>26517088</v>
      </c>
    </row>
    <row r="868" spans="26:42" x14ac:dyDescent="0.25">
      <c r="Z868"/>
      <c r="AF868" s="29" t="s">
        <v>1123</v>
      </c>
      <c r="AG868" s="29" t="s">
        <v>1142</v>
      </c>
      <c r="AH868" s="32">
        <v>12.33</v>
      </c>
      <c r="AI868" s="33">
        <v>867</v>
      </c>
      <c r="AK868" s="34" t="s">
        <v>1123</v>
      </c>
      <c r="AL868" s="29" t="s">
        <v>1142</v>
      </c>
      <c r="AM868" s="29">
        <v>232</v>
      </c>
      <c r="AN868" s="34" t="s">
        <v>1123</v>
      </c>
      <c r="AO868" s="29" t="s">
        <v>1142</v>
      </c>
      <c r="AP868" s="29">
        <v>19389167</v>
      </c>
    </row>
    <row r="869" spans="26:42" x14ac:dyDescent="0.25">
      <c r="Z869"/>
      <c r="AF869" s="29" t="s">
        <v>1123</v>
      </c>
      <c r="AG869" s="29" t="s">
        <v>1143</v>
      </c>
      <c r="AH869" s="32">
        <v>34.69</v>
      </c>
      <c r="AI869" s="33">
        <v>868</v>
      </c>
      <c r="AK869" s="34" t="s">
        <v>1123</v>
      </c>
      <c r="AL869" s="29" t="s">
        <v>1143</v>
      </c>
      <c r="AM869" s="29">
        <v>768</v>
      </c>
      <c r="AN869" s="34" t="s">
        <v>1123</v>
      </c>
      <c r="AO869" s="29" t="s">
        <v>1143</v>
      </c>
      <c r="AP869" s="29">
        <v>22125222</v>
      </c>
    </row>
    <row r="870" spans="26:42" x14ac:dyDescent="0.25">
      <c r="Z870"/>
      <c r="AF870" s="29" t="s">
        <v>1123</v>
      </c>
      <c r="AG870" s="29" t="s">
        <v>1144</v>
      </c>
      <c r="AH870" s="32">
        <v>18.2</v>
      </c>
      <c r="AI870" s="33">
        <v>869</v>
      </c>
      <c r="AK870" s="34" t="s">
        <v>1123</v>
      </c>
      <c r="AL870" s="29" t="s">
        <v>1144</v>
      </c>
      <c r="AM870" s="29">
        <v>238</v>
      </c>
      <c r="AN870" s="34" t="s">
        <v>1123</v>
      </c>
      <c r="AO870" s="29" t="s">
        <v>1144</v>
      </c>
      <c r="AP870" s="29">
        <v>13238478</v>
      </c>
    </row>
    <row r="871" spans="26:42" x14ac:dyDescent="0.25">
      <c r="Z871"/>
      <c r="AF871" s="29" t="s">
        <v>1123</v>
      </c>
      <c r="AG871" s="29" t="s">
        <v>1145</v>
      </c>
      <c r="AH871" s="32">
        <v>14.97</v>
      </c>
      <c r="AI871" s="33">
        <v>870</v>
      </c>
      <c r="AK871" s="34" t="s">
        <v>1123</v>
      </c>
      <c r="AL871" s="29" t="s">
        <v>1145</v>
      </c>
      <c r="AM871" s="29">
        <v>283</v>
      </c>
      <c r="AN871" s="34" t="s">
        <v>1123</v>
      </c>
      <c r="AO871" s="29" t="s">
        <v>1145</v>
      </c>
      <c r="AP871" s="29">
        <v>19176650</v>
      </c>
    </row>
    <row r="872" spans="26:42" x14ac:dyDescent="0.25">
      <c r="Z872"/>
      <c r="AF872" s="29" t="s">
        <v>1123</v>
      </c>
      <c r="AG872" s="29" t="s">
        <v>1146</v>
      </c>
      <c r="AH872" s="32">
        <v>19.96</v>
      </c>
      <c r="AI872" s="33">
        <v>871</v>
      </c>
      <c r="AK872" s="34" t="s">
        <v>1123</v>
      </c>
      <c r="AL872" s="29" t="s">
        <v>1146</v>
      </c>
      <c r="AM872" s="29">
        <v>101</v>
      </c>
      <c r="AN872" s="34" t="s">
        <v>1123</v>
      </c>
      <c r="AO872" s="29" t="s">
        <v>1146</v>
      </c>
      <c r="AP872" s="29">
        <v>5135610</v>
      </c>
    </row>
    <row r="873" spans="26:42" x14ac:dyDescent="0.25">
      <c r="Z873"/>
      <c r="AF873" s="29" t="s">
        <v>1123</v>
      </c>
      <c r="AG873" s="29" t="s">
        <v>1147</v>
      </c>
      <c r="AH873" s="32">
        <v>51.41</v>
      </c>
      <c r="AI873" s="33">
        <v>872</v>
      </c>
      <c r="AK873" s="34" t="s">
        <v>1123</v>
      </c>
      <c r="AL873" s="29" t="s">
        <v>1147</v>
      </c>
      <c r="AM873" s="29">
        <v>785</v>
      </c>
      <c r="AN873" s="34" t="s">
        <v>1123</v>
      </c>
      <c r="AO873" s="29" t="s">
        <v>1147</v>
      </c>
      <c r="AP873" s="29">
        <v>15200129</v>
      </c>
    </row>
    <row r="874" spans="26:42" x14ac:dyDescent="0.25">
      <c r="Z874"/>
      <c r="AF874" s="29" t="s">
        <v>1123</v>
      </c>
      <c r="AG874" s="29" t="s">
        <v>1148</v>
      </c>
      <c r="AH874" s="32">
        <v>19.670000000000002</v>
      </c>
      <c r="AI874" s="33">
        <v>873</v>
      </c>
      <c r="AK874" s="34" t="s">
        <v>1123</v>
      </c>
      <c r="AL874" s="29" t="s">
        <v>1148</v>
      </c>
      <c r="AM874" s="29">
        <v>80</v>
      </c>
      <c r="AN874" s="34" t="s">
        <v>1123</v>
      </c>
      <c r="AO874" s="29" t="s">
        <v>1148</v>
      </c>
      <c r="AP874" s="29">
        <v>4093118</v>
      </c>
    </row>
    <row r="875" spans="26:42" x14ac:dyDescent="0.25">
      <c r="Z875"/>
      <c r="AF875" s="29" t="s">
        <v>1123</v>
      </c>
      <c r="AG875" s="29" t="s">
        <v>1149</v>
      </c>
      <c r="AH875" s="32">
        <v>21.95</v>
      </c>
      <c r="AI875" s="33">
        <v>874</v>
      </c>
      <c r="AK875" s="34" t="s">
        <v>1123</v>
      </c>
      <c r="AL875" s="29" t="s">
        <v>1149</v>
      </c>
      <c r="AM875" s="29">
        <v>219</v>
      </c>
      <c r="AN875" s="34" t="s">
        <v>1123</v>
      </c>
      <c r="AO875" s="29" t="s">
        <v>1149</v>
      </c>
      <c r="AP875" s="29">
        <v>9774386</v>
      </c>
    </row>
    <row r="876" spans="26:42" x14ac:dyDescent="0.25">
      <c r="Z876"/>
      <c r="AF876" s="29" t="s">
        <v>1123</v>
      </c>
      <c r="AG876" s="29" t="s">
        <v>1150</v>
      </c>
      <c r="AH876" s="32">
        <v>59.17</v>
      </c>
      <c r="AI876" s="33">
        <v>875</v>
      </c>
      <c r="AK876" s="34" t="s">
        <v>1123</v>
      </c>
      <c r="AL876" s="29" t="s">
        <v>1150</v>
      </c>
      <c r="AM876" s="29">
        <v>639</v>
      </c>
      <c r="AN876" s="34" t="s">
        <v>1123</v>
      </c>
      <c r="AO876" s="29" t="s">
        <v>1150</v>
      </c>
      <c r="AP876" s="29">
        <v>10833480</v>
      </c>
    </row>
    <row r="877" spans="26:42" x14ac:dyDescent="0.25">
      <c r="Z877"/>
      <c r="AF877" s="29" t="s">
        <v>1123</v>
      </c>
      <c r="AG877" s="29" t="s">
        <v>1151</v>
      </c>
      <c r="AH877" s="32">
        <v>18.71</v>
      </c>
      <c r="AI877" s="33">
        <v>876</v>
      </c>
      <c r="AK877" s="34" t="s">
        <v>1123</v>
      </c>
      <c r="AL877" s="29" t="s">
        <v>1151</v>
      </c>
      <c r="AM877" s="29">
        <v>118</v>
      </c>
      <c r="AN877" s="34" t="s">
        <v>1123</v>
      </c>
      <c r="AO877" s="29" t="s">
        <v>1151</v>
      </c>
      <c r="AP877" s="29">
        <v>6359121</v>
      </c>
    </row>
    <row r="878" spans="26:42" x14ac:dyDescent="0.25">
      <c r="Z878"/>
      <c r="AF878" s="29" t="s">
        <v>1123</v>
      </c>
      <c r="AG878" s="29" t="s">
        <v>1152</v>
      </c>
      <c r="AH878" s="32">
        <v>14.24</v>
      </c>
      <c r="AI878" s="33">
        <v>877</v>
      </c>
      <c r="AK878" s="34" t="s">
        <v>1123</v>
      </c>
      <c r="AL878" s="29" t="s">
        <v>1152</v>
      </c>
      <c r="AM878" s="29">
        <v>184</v>
      </c>
      <c r="AN878" s="34" t="s">
        <v>1123</v>
      </c>
      <c r="AO878" s="29" t="s">
        <v>1152</v>
      </c>
      <c r="AP878" s="29">
        <v>12992835</v>
      </c>
    </row>
    <row r="879" spans="26:42" x14ac:dyDescent="0.25">
      <c r="Z879"/>
      <c r="AF879" s="29" t="s">
        <v>1123</v>
      </c>
      <c r="AG879" s="29" t="s">
        <v>1153</v>
      </c>
      <c r="AH879" s="32">
        <v>11.3</v>
      </c>
      <c r="AI879" s="33">
        <v>878</v>
      </c>
      <c r="AK879" s="34" t="s">
        <v>1123</v>
      </c>
      <c r="AL879" s="29" t="s">
        <v>1153</v>
      </c>
      <c r="AM879" s="29">
        <v>95</v>
      </c>
      <c r="AN879" s="34" t="s">
        <v>1123</v>
      </c>
      <c r="AO879" s="29" t="s">
        <v>1153</v>
      </c>
      <c r="AP879" s="29">
        <v>8405928</v>
      </c>
    </row>
    <row r="880" spans="26:42" x14ac:dyDescent="0.25">
      <c r="Z880"/>
      <c r="AF880" s="29" t="s">
        <v>1123</v>
      </c>
      <c r="AG880" s="29" t="s">
        <v>1154</v>
      </c>
      <c r="AH880" s="32">
        <v>6.48</v>
      </c>
      <c r="AI880" s="33">
        <v>879</v>
      </c>
      <c r="AK880" s="34" t="s">
        <v>1123</v>
      </c>
      <c r="AL880" s="29" t="s">
        <v>1154</v>
      </c>
      <c r="AM880" s="29">
        <v>67</v>
      </c>
      <c r="AN880" s="34" t="s">
        <v>1123</v>
      </c>
      <c r="AO880" s="29" t="s">
        <v>1154</v>
      </c>
      <c r="AP880" s="29">
        <v>9957333</v>
      </c>
    </row>
    <row r="881" spans="26:42" x14ac:dyDescent="0.25">
      <c r="Z881"/>
      <c r="AF881" s="29" t="s">
        <v>1155</v>
      </c>
      <c r="AG881" s="29" t="s">
        <v>1156</v>
      </c>
      <c r="AH881" s="32">
        <v>4.53</v>
      </c>
      <c r="AI881" s="33">
        <v>880</v>
      </c>
      <c r="AK881" s="34" t="s">
        <v>1155</v>
      </c>
      <c r="AL881" s="29" t="s">
        <v>1156</v>
      </c>
      <c r="AM881" s="29">
        <v>232</v>
      </c>
      <c r="AN881" s="34" t="s">
        <v>1155</v>
      </c>
      <c r="AO881" s="29" t="s">
        <v>1156</v>
      </c>
      <c r="AP881" s="29">
        <v>52170765</v>
      </c>
    </row>
    <row r="882" spans="26:42" x14ac:dyDescent="0.25">
      <c r="Z882"/>
      <c r="AF882" s="29" t="s">
        <v>1155</v>
      </c>
      <c r="AG882" s="29" t="s">
        <v>1157</v>
      </c>
      <c r="AH882" s="32">
        <v>98.56</v>
      </c>
      <c r="AI882" s="33">
        <v>881</v>
      </c>
      <c r="AK882" s="34" t="s">
        <v>1155</v>
      </c>
      <c r="AL882" s="29" t="s">
        <v>1157</v>
      </c>
      <c r="AM882" s="29">
        <v>633</v>
      </c>
      <c r="AN882" s="34" t="s">
        <v>1155</v>
      </c>
      <c r="AO882" s="29" t="s">
        <v>1157</v>
      </c>
      <c r="AP882" s="29">
        <v>6483223</v>
      </c>
    </row>
    <row r="883" spans="26:42" x14ac:dyDescent="0.25">
      <c r="Z883"/>
      <c r="AF883" s="29" t="s">
        <v>1155</v>
      </c>
      <c r="AG883" s="29" t="s">
        <v>1158</v>
      </c>
      <c r="AH883" s="32">
        <v>57.03</v>
      </c>
      <c r="AI883" s="33">
        <v>882</v>
      </c>
      <c r="AK883" s="34" t="s">
        <v>1155</v>
      </c>
      <c r="AL883" s="29" t="s">
        <v>1158</v>
      </c>
      <c r="AM883" s="29">
        <v>620</v>
      </c>
      <c r="AN883" s="34" t="s">
        <v>1155</v>
      </c>
      <c r="AO883" s="29" t="s">
        <v>1158</v>
      </c>
      <c r="AP883" s="29">
        <v>10993250</v>
      </c>
    </row>
    <row r="884" spans="26:42" x14ac:dyDescent="0.25">
      <c r="Z884"/>
      <c r="AF884" s="29" t="s">
        <v>1155</v>
      </c>
      <c r="AG884" s="29" t="s">
        <v>1159</v>
      </c>
      <c r="AH884" s="32">
        <v>14.77</v>
      </c>
      <c r="AI884" s="33">
        <v>883</v>
      </c>
      <c r="AK884" s="34" t="s">
        <v>1155</v>
      </c>
      <c r="AL884" s="29" t="s">
        <v>1159</v>
      </c>
      <c r="AM884" s="29">
        <v>254</v>
      </c>
      <c r="AN884" s="34" t="s">
        <v>1155</v>
      </c>
      <c r="AO884" s="29" t="s">
        <v>1159</v>
      </c>
      <c r="AP884" s="29">
        <v>17302915</v>
      </c>
    </row>
    <row r="885" spans="26:42" x14ac:dyDescent="0.25">
      <c r="Z885"/>
      <c r="AF885" s="29" t="s">
        <v>1155</v>
      </c>
      <c r="AG885" s="29" t="s">
        <v>1160</v>
      </c>
      <c r="AH885" s="32">
        <v>37.049999999999997</v>
      </c>
      <c r="AI885" s="33">
        <v>884</v>
      </c>
      <c r="AK885" s="34" t="s">
        <v>1155</v>
      </c>
      <c r="AL885" s="29" t="s">
        <v>1160</v>
      </c>
      <c r="AM885" s="29">
        <v>503</v>
      </c>
      <c r="AN885" s="34" t="s">
        <v>1155</v>
      </c>
      <c r="AO885" s="29" t="s">
        <v>1160</v>
      </c>
      <c r="AP885" s="29">
        <v>13806380</v>
      </c>
    </row>
    <row r="886" spans="26:42" x14ac:dyDescent="0.25">
      <c r="Z886"/>
      <c r="AF886" s="29" t="s">
        <v>1155</v>
      </c>
      <c r="AG886" s="29" t="s">
        <v>1161</v>
      </c>
      <c r="AH886" s="32">
        <v>48.09</v>
      </c>
      <c r="AI886" s="33">
        <v>885</v>
      </c>
      <c r="AK886" s="34" t="s">
        <v>1155</v>
      </c>
      <c r="AL886" s="29" t="s">
        <v>1161</v>
      </c>
      <c r="AM886" s="29">
        <v>610</v>
      </c>
      <c r="AN886" s="34" t="s">
        <v>1155</v>
      </c>
      <c r="AO886" s="29" t="s">
        <v>1161</v>
      </c>
      <c r="AP886" s="29">
        <v>12610864</v>
      </c>
    </row>
    <row r="887" spans="26:42" x14ac:dyDescent="0.25">
      <c r="Z887"/>
      <c r="AF887" s="29" t="s">
        <v>1155</v>
      </c>
      <c r="AG887" s="29" t="s">
        <v>1162</v>
      </c>
      <c r="AH887" s="32">
        <v>33.92</v>
      </c>
      <c r="AI887" s="33">
        <v>886</v>
      </c>
      <c r="AK887" s="34" t="s">
        <v>1155</v>
      </c>
      <c r="AL887" s="29" t="s">
        <v>1162</v>
      </c>
      <c r="AM887" s="29">
        <v>642</v>
      </c>
      <c r="AN887" s="34" t="s">
        <v>1155</v>
      </c>
      <c r="AO887" s="29" t="s">
        <v>1162</v>
      </c>
      <c r="AP887" s="29">
        <v>18866852</v>
      </c>
    </row>
    <row r="888" spans="26:42" x14ac:dyDescent="0.25">
      <c r="Z888"/>
      <c r="AF888" s="29" t="s">
        <v>1155</v>
      </c>
      <c r="AG888" s="29" t="s">
        <v>1163</v>
      </c>
      <c r="AH888" s="32">
        <v>19.239999999999998</v>
      </c>
      <c r="AI888" s="33">
        <v>887</v>
      </c>
      <c r="AK888" s="34" t="s">
        <v>1155</v>
      </c>
      <c r="AL888" s="29" t="s">
        <v>1163</v>
      </c>
      <c r="AM888" s="29">
        <v>323</v>
      </c>
      <c r="AN888" s="34" t="s">
        <v>1155</v>
      </c>
      <c r="AO888" s="29" t="s">
        <v>1163</v>
      </c>
      <c r="AP888" s="29">
        <v>16787860</v>
      </c>
    </row>
    <row r="889" spans="26:42" x14ac:dyDescent="0.25">
      <c r="Z889"/>
      <c r="AF889" s="29" t="s">
        <v>1155</v>
      </c>
      <c r="AG889" s="29" t="s">
        <v>1164</v>
      </c>
      <c r="AH889" s="32">
        <v>79.7</v>
      </c>
      <c r="AI889" s="33">
        <v>888</v>
      </c>
      <c r="AK889" s="34" t="s">
        <v>1155</v>
      </c>
      <c r="AL889" s="29" t="s">
        <v>1164</v>
      </c>
      <c r="AM889" s="29">
        <v>915</v>
      </c>
      <c r="AN889" s="34" t="s">
        <v>1155</v>
      </c>
      <c r="AO889" s="29" t="s">
        <v>1164</v>
      </c>
      <c r="AP889" s="29">
        <v>11424316</v>
      </c>
    </row>
    <row r="890" spans="26:42" x14ac:dyDescent="0.25">
      <c r="Z890"/>
      <c r="AF890" s="29" t="s">
        <v>1155</v>
      </c>
      <c r="AG890" s="29" t="s">
        <v>1165</v>
      </c>
      <c r="AH890" s="32">
        <v>64.87</v>
      </c>
      <c r="AI890" s="33">
        <v>889</v>
      </c>
      <c r="AK890" s="34" t="s">
        <v>1155</v>
      </c>
      <c r="AL890" s="29" t="s">
        <v>1165</v>
      </c>
      <c r="AM890" s="29">
        <v>672</v>
      </c>
      <c r="AN890" s="34" t="s">
        <v>1155</v>
      </c>
      <c r="AO890" s="29" t="s">
        <v>1165</v>
      </c>
      <c r="AP890" s="29">
        <v>10343660</v>
      </c>
    </row>
    <row r="891" spans="26:42" x14ac:dyDescent="0.25">
      <c r="Z891"/>
      <c r="AF891" s="29" t="s">
        <v>1155</v>
      </c>
      <c r="AG891" s="29" t="s">
        <v>1166</v>
      </c>
      <c r="AH891" s="32">
        <v>38.61</v>
      </c>
      <c r="AI891" s="33">
        <v>890</v>
      </c>
      <c r="AK891" s="34" t="s">
        <v>1155</v>
      </c>
      <c r="AL891" s="29" t="s">
        <v>1166</v>
      </c>
      <c r="AM891" s="29">
        <v>314</v>
      </c>
      <c r="AN891" s="34" t="s">
        <v>1155</v>
      </c>
      <c r="AO891" s="29" t="s">
        <v>1166</v>
      </c>
      <c r="AP891" s="29">
        <v>8132602</v>
      </c>
    </row>
    <row r="892" spans="26:42" x14ac:dyDescent="0.25">
      <c r="Z892"/>
      <c r="AF892" s="29" t="s">
        <v>1155</v>
      </c>
      <c r="AG892" s="29" t="s">
        <v>1167</v>
      </c>
      <c r="AH892" s="32">
        <v>24.27</v>
      </c>
      <c r="AI892" s="33">
        <v>891</v>
      </c>
      <c r="AK892" s="34" t="s">
        <v>1155</v>
      </c>
      <c r="AL892" s="29" t="s">
        <v>1167</v>
      </c>
      <c r="AM892" s="29">
        <v>214</v>
      </c>
      <c r="AN892" s="34" t="s">
        <v>1155</v>
      </c>
      <c r="AO892" s="29" t="s">
        <v>1167</v>
      </c>
      <c r="AP892" s="29">
        <v>8817226</v>
      </c>
    </row>
    <row r="893" spans="26:42" x14ac:dyDescent="0.25">
      <c r="Z893"/>
      <c r="AF893" s="29" t="s">
        <v>1155</v>
      </c>
      <c r="AG893" s="29" t="s">
        <v>1168</v>
      </c>
      <c r="AH893" s="32">
        <v>41.6</v>
      </c>
      <c r="AI893" s="33">
        <v>892</v>
      </c>
      <c r="AK893" s="34" t="s">
        <v>1155</v>
      </c>
      <c r="AL893" s="29" t="s">
        <v>1168</v>
      </c>
      <c r="AM893" s="29">
        <v>350</v>
      </c>
      <c r="AN893" s="34" t="s">
        <v>1155</v>
      </c>
      <c r="AO893" s="29" t="s">
        <v>1168</v>
      </c>
      <c r="AP893" s="29">
        <v>8269432</v>
      </c>
    </row>
    <row r="894" spans="26:42" x14ac:dyDescent="0.25">
      <c r="Z894"/>
      <c r="AF894" s="29" t="s">
        <v>1155</v>
      </c>
      <c r="AG894" s="29" t="s">
        <v>1169</v>
      </c>
      <c r="AH894" s="32">
        <v>6.8</v>
      </c>
      <c r="AI894" s="33">
        <v>893</v>
      </c>
      <c r="AK894" s="34" t="s">
        <v>1155</v>
      </c>
      <c r="AL894" s="29" t="s">
        <v>1169</v>
      </c>
      <c r="AM894" s="29">
        <v>95</v>
      </c>
      <c r="AN894" s="34" t="s">
        <v>1155</v>
      </c>
      <c r="AO894" s="29" t="s">
        <v>1169</v>
      </c>
      <c r="AP894" s="29">
        <v>13827485</v>
      </c>
    </row>
    <row r="895" spans="26:42" x14ac:dyDescent="0.25">
      <c r="Z895"/>
      <c r="AF895" s="29" t="s">
        <v>1155</v>
      </c>
      <c r="AG895" s="29" t="s">
        <v>1170</v>
      </c>
      <c r="AH895" s="32">
        <v>25.3</v>
      </c>
      <c r="AI895" s="33">
        <v>894</v>
      </c>
      <c r="AK895" s="34" t="s">
        <v>1155</v>
      </c>
      <c r="AL895" s="29" t="s">
        <v>1170</v>
      </c>
      <c r="AM895" s="29">
        <v>260</v>
      </c>
      <c r="AN895" s="34" t="s">
        <v>1155</v>
      </c>
      <c r="AO895" s="29" t="s">
        <v>1170</v>
      </c>
      <c r="AP895" s="29">
        <v>10336214</v>
      </c>
    </row>
    <row r="896" spans="26:42" x14ac:dyDescent="0.25">
      <c r="Z896"/>
      <c r="AF896" s="29" t="s">
        <v>1155</v>
      </c>
      <c r="AG896" s="29" t="s">
        <v>1171</v>
      </c>
      <c r="AH896" s="32">
        <v>10.48</v>
      </c>
      <c r="AI896" s="33">
        <v>895</v>
      </c>
      <c r="AK896" s="34" t="s">
        <v>1155</v>
      </c>
      <c r="AL896" s="29" t="s">
        <v>1171</v>
      </c>
      <c r="AM896" s="29">
        <v>333</v>
      </c>
      <c r="AN896" s="34" t="s">
        <v>1155</v>
      </c>
      <c r="AO896" s="29" t="s">
        <v>1171</v>
      </c>
      <c r="AP896" s="29">
        <v>31669013</v>
      </c>
    </row>
    <row r="897" spans="26:42" x14ac:dyDescent="0.25">
      <c r="Z897"/>
      <c r="AF897" s="29" t="s">
        <v>1155</v>
      </c>
      <c r="AG897" s="29" t="s">
        <v>1172</v>
      </c>
      <c r="AH897" s="32">
        <v>26.01</v>
      </c>
      <c r="AI897" s="33">
        <v>896</v>
      </c>
      <c r="AK897" s="34" t="s">
        <v>1155</v>
      </c>
      <c r="AL897" s="29" t="s">
        <v>1172</v>
      </c>
      <c r="AM897" s="29">
        <v>245</v>
      </c>
      <c r="AN897" s="34" t="s">
        <v>1155</v>
      </c>
      <c r="AO897" s="29" t="s">
        <v>1172</v>
      </c>
      <c r="AP897" s="29">
        <v>9341421</v>
      </c>
    </row>
    <row r="898" spans="26:42" x14ac:dyDescent="0.25">
      <c r="Z898"/>
      <c r="AF898" s="29" t="s">
        <v>1155</v>
      </c>
      <c r="AG898" s="29" t="s">
        <v>1173</v>
      </c>
      <c r="AH898" s="32">
        <v>35.99</v>
      </c>
      <c r="AI898" s="33">
        <v>897</v>
      </c>
      <c r="AK898" s="34" t="s">
        <v>1155</v>
      </c>
      <c r="AL898" s="29" t="s">
        <v>1173</v>
      </c>
      <c r="AM898" s="29">
        <v>326</v>
      </c>
      <c r="AN898" s="34" t="s">
        <v>1155</v>
      </c>
      <c r="AO898" s="29" t="s">
        <v>1173</v>
      </c>
      <c r="AP898" s="29">
        <v>9128236</v>
      </c>
    </row>
    <row r="899" spans="26:42" x14ac:dyDescent="0.25">
      <c r="Z899"/>
      <c r="AF899" s="29" t="s">
        <v>1155</v>
      </c>
      <c r="AG899" s="29" t="s">
        <v>1174</v>
      </c>
      <c r="AH899" s="32">
        <v>65.56</v>
      </c>
      <c r="AI899" s="33">
        <v>898</v>
      </c>
      <c r="AK899" s="34" t="s">
        <v>1155</v>
      </c>
      <c r="AL899" s="29" t="s">
        <v>1174</v>
      </c>
      <c r="AM899" s="29">
        <v>772</v>
      </c>
      <c r="AN899" s="34" t="s">
        <v>1155</v>
      </c>
      <c r="AO899" s="29" t="s">
        <v>1174</v>
      </c>
      <c r="AP899" s="29">
        <v>11736458</v>
      </c>
    </row>
    <row r="900" spans="26:42" x14ac:dyDescent="0.25">
      <c r="Z900"/>
      <c r="AF900" s="29" t="s">
        <v>1155</v>
      </c>
      <c r="AG900" s="29" t="s">
        <v>1175</v>
      </c>
      <c r="AH900" s="32">
        <v>44.65</v>
      </c>
      <c r="AI900" s="33">
        <v>899</v>
      </c>
      <c r="AK900" s="34" t="s">
        <v>1155</v>
      </c>
      <c r="AL900" s="29" t="s">
        <v>1175</v>
      </c>
      <c r="AM900" s="29">
        <v>367</v>
      </c>
      <c r="AN900" s="34" t="s">
        <v>1155</v>
      </c>
      <c r="AO900" s="29" t="s">
        <v>1175</v>
      </c>
      <c r="AP900" s="29">
        <v>8117883</v>
      </c>
    </row>
    <row r="901" spans="26:42" x14ac:dyDescent="0.25">
      <c r="Z901"/>
      <c r="AF901" s="29" t="s">
        <v>1155</v>
      </c>
      <c r="AG901" s="29" t="s">
        <v>1176</v>
      </c>
      <c r="AH901" s="32">
        <v>11.17</v>
      </c>
      <c r="AI901" s="33">
        <v>900</v>
      </c>
      <c r="AK901" s="34" t="s">
        <v>1155</v>
      </c>
      <c r="AL901" s="29" t="s">
        <v>1176</v>
      </c>
      <c r="AM901" s="29">
        <v>184</v>
      </c>
      <c r="AN901" s="34" t="s">
        <v>1155</v>
      </c>
      <c r="AO901" s="29" t="s">
        <v>1176</v>
      </c>
      <c r="AP901" s="29">
        <v>16648037</v>
      </c>
    </row>
    <row r="902" spans="26:42" x14ac:dyDescent="0.25">
      <c r="Z902"/>
      <c r="AF902" s="29" t="s">
        <v>1155</v>
      </c>
      <c r="AG902" s="29" t="s">
        <v>1177</v>
      </c>
      <c r="AH902" s="32">
        <v>66.099999999999994</v>
      </c>
      <c r="AI902" s="33">
        <v>901</v>
      </c>
      <c r="AK902" s="34" t="s">
        <v>1155</v>
      </c>
      <c r="AL902" s="29" t="s">
        <v>1177</v>
      </c>
      <c r="AM902" s="29">
        <v>745</v>
      </c>
      <c r="AN902" s="34" t="s">
        <v>1155</v>
      </c>
      <c r="AO902" s="29" t="s">
        <v>1177</v>
      </c>
      <c r="AP902" s="29">
        <v>11150550</v>
      </c>
    </row>
    <row r="903" spans="26:42" x14ac:dyDescent="0.25">
      <c r="Z903"/>
      <c r="AF903" s="29" t="s">
        <v>1155</v>
      </c>
      <c r="AG903" s="29" t="s">
        <v>1178</v>
      </c>
      <c r="AH903" s="32">
        <v>35.42</v>
      </c>
      <c r="AI903" s="33">
        <v>902</v>
      </c>
      <c r="AK903" s="34" t="s">
        <v>1155</v>
      </c>
      <c r="AL903" s="29" t="s">
        <v>1178</v>
      </c>
      <c r="AM903" s="29">
        <v>265</v>
      </c>
      <c r="AN903" s="34" t="s">
        <v>1155</v>
      </c>
      <c r="AO903" s="29" t="s">
        <v>1178</v>
      </c>
      <c r="AP903" s="29">
        <v>7551502</v>
      </c>
    </row>
    <row r="904" spans="26:42" x14ac:dyDescent="0.25">
      <c r="Z904"/>
      <c r="AF904" s="29" t="s">
        <v>1155</v>
      </c>
      <c r="AG904" s="29" t="s">
        <v>1179</v>
      </c>
      <c r="AH904" s="32">
        <v>21.02</v>
      </c>
      <c r="AI904" s="33">
        <v>903</v>
      </c>
      <c r="AK904" s="34" t="s">
        <v>1155</v>
      </c>
      <c r="AL904" s="29" t="s">
        <v>1179</v>
      </c>
      <c r="AM904" s="29">
        <v>249</v>
      </c>
      <c r="AN904" s="34" t="s">
        <v>1155</v>
      </c>
      <c r="AO904" s="29" t="s">
        <v>1179</v>
      </c>
      <c r="AP904" s="29">
        <v>11917051</v>
      </c>
    </row>
    <row r="905" spans="26:42" x14ac:dyDescent="0.25">
      <c r="Z905"/>
      <c r="AF905" s="29" t="s">
        <v>1155</v>
      </c>
      <c r="AG905" s="29" t="s">
        <v>1180</v>
      </c>
      <c r="AH905" s="32">
        <v>22.54</v>
      </c>
      <c r="AI905" s="33">
        <v>904</v>
      </c>
      <c r="AK905" s="34" t="s">
        <v>1155</v>
      </c>
      <c r="AL905" s="29" t="s">
        <v>1180</v>
      </c>
      <c r="AM905" s="29">
        <v>223</v>
      </c>
      <c r="AN905" s="34" t="s">
        <v>1155</v>
      </c>
      <c r="AO905" s="29" t="s">
        <v>1180</v>
      </c>
      <c r="AP905" s="29">
        <v>9783402</v>
      </c>
    </row>
    <row r="906" spans="26:42" x14ac:dyDescent="0.25">
      <c r="Z906"/>
      <c r="AF906" s="29" t="s">
        <v>1155</v>
      </c>
      <c r="AG906" s="29" t="s">
        <v>1181</v>
      </c>
      <c r="AH906" s="32">
        <v>48.97</v>
      </c>
      <c r="AI906" s="33">
        <v>905</v>
      </c>
      <c r="AK906" s="34" t="s">
        <v>1155</v>
      </c>
      <c r="AL906" s="29" t="s">
        <v>1181</v>
      </c>
      <c r="AM906" s="29">
        <v>565</v>
      </c>
      <c r="AN906" s="34" t="s">
        <v>1155</v>
      </c>
      <c r="AO906" s="29" t="s">
        <v>1181</v>
      </c>
      <c r="AP906" s="29">
        <v>11618598</v>
      </c>
    </row>
    <row r="907" spans="26:42" x14ac:dyDescent="0.25">
      <c r="Z907"/>
      <c r="AF907" s="29" t="s">
        <v>1155</v>
      </c>
      <c r="AG907" s="29" t="s">
        <v>1182</v>
      </c>
      <c r="AH907" s="32">
        <v>12.55</v>
      </c>
      <c r="AI907" s="33">
        <v>906</v>
      </c>
      <c r="AK907" s="34" t="s">
        <v>1155</v>
      </c>
      <c r="AL907" s="29" t="s">
        <v>1182</v>
      </c>
      <c r="AM907" s="29">
        <v>140</v>
      </c>
      <c r="AN907" s="34" t="s">
        <v>1155</v>
      </c>
      <c r="AO907" s="29" t="s">
        <v>1182</v>
      </c>
      <c r="AP907" s="29">
        <v>11071879</v>
      </c>
    </row>
    <row r="908" spans="26:42" x14ac:dyDescent="0.25">
      <c r="Z908"/>
      <c r="AF908" s="29" t="s">
        <v>1155</v>
      </c>
      <c r="AG908" s="29" t="s">
        <v>1183</v>
      </c>
      <c r="AH908" s="32">
        <v>9.1999999999999993</v>
      </c>
      <c r="AI908" s="33">
        <v>907</v>
      </c>
      <c r="AK908" s="34" t="s">
        <v>1155</v>
      </c>
      <c r="AL908" s="29" t="s">
        <v>1183</v>
      </c>
      <c r="AM908" s="29">
        <v>87</v>
      </c>
      <c r="AN908" s="34" t="s">
        <v>1155</v>
      </c>
      <c r="AO908" s="29" t="s">
        <v>1183</v>
      </c>
      <c r="AP908" s="29">
        <v>9290431</v>
      </c>
    </row>
    <row r="909" spans="26:42" x14ac:dyDescent="0.25">
      <c r="Z909"/>
      <c r="AF909" s="29" t="s">
        <v>1155</v>
      </c>
      <c r="AG909" s="29" t="s">
        <v>1184</v>
      </c>
      <c r="AH909" s="32">
        <v>57.6</v>
      </c>
      <c r="AI909" s="33">
        <v>908</v>
      </c>
      <c r="AK909" s="34" t="s">
        <v>1155</v>
      </c>
      <c r="AL909" s="29" t="s">
        <v>1184</v>
      </c>
      <c r="AM909" s="29">
        <v>204</v>
      </c>
      <c r="AN909" s="34" t="s">
        <v>1155</v>
      </c>
      <c r="AO909" s="29" t="s">
        <v>1184</v>
      </c>
      <c r="AP909" s="29">
        <v>3480861</v>
      </c>
    </row>
    <row r="910" spans="26:42" x14ac:dyDescent="0.25">
      <c r="Z910"/>
      <c r="AF910" s="29" t="s">
        <v>1155</v>
      </c>
      <c r="AG910" s="29" t="s">
        <v>1185</v>
      </c>
      <c r="AH910" s="32">
        <v>107.97</v>
      </c>
      <c r="AI910" s="33">
        <v>909</v>
      </c>
      <c r="AK910" s="34" t="s">
        <v>1155</v>
      </c>
      <c r="AL910" s="29" t="s">
        <v>1185</v>
      </c>
      <c r="AM910" s="29">
        <v>951</v>
      </c>
      <c r="AN910" s="34" t="s">
        <v>1155</v>
      </c>
      <c r="AO910" s="29" t="s">
        <v>1185</v>
      </c>
      <c r="AP910" s="29">
        <v>8867896</v>
      </c>
    </row>
    <row r="911" spans="26:42" x14ac:dyDescent="0.25">
      <c r="Z911"/>
      <c r="AF911" s="29" t="s">
        <v>1155</v>
      </c>
      <c r="AG911" s="29" t="s">
        <v>1186</v>
      </c>
      <c r="AH911" s="32">
        <v>25.39</v>
      </c>
      <c r="AI911" s="33">
        <v>910</v>
      </c>
      <c r="AK911" s="34" t="s">
        <v>1155</v>
      </c>
      <c r="AL911" s="29" t="s">
        <v>1186</v>
      </c>
      <c r="AM911" s="29">
        <v>313</v>
      </c>
      <c r="AN911" s="34" t="s">
        <v>1155</v>
      </c>
      <c r="AO911" s="29" t="s">
        <v>1186</v>
      </c>
      <c r="AP911" s="29">
        <v>12603207</v>
      </c>
    </row>
    <row r="912" spans="26:42" x14ac:dyDescent="0.25">
      <c r="Z912"/>
      <c r="AF912" s="29" t="s">
        <v>1155</v>
      </c>
      <c r="AG912" s="29" t="s">
        <v>1187</v>
      </c>
      <c r="AH912" s="32">
        <v>80.180000000000007</v>
      </c>
      <c r="AI912" s="33">
        <v>911</v>
      </c>
      <c r="AK912" s="34" t="s">
        <v>1155</v>
      </c>
      <c r="AL912" s="29" t="s">
        <v>1187</v>
      </c>
      <c r="AM912" s="29">
        <v>865</v>
      </c>
      <c r="AN912" s="34" t="s">
        <v>1155</v>
      </c>
      <c r="AO912" s="29" t="s">
        <v>1187</v>
      </c>
      <c r="AP912" s="29">
        <v>10806375</v>
      </c>
    </row>
    <row r="913" spans="26:42" x14ac:dyDescent="0.25">
      <c r="Z913"/>
      <c r="AF913" s="29" t="s">
        <v>1155</v>
      </c>
      <c r="AG913" s="29" t="s">
        <v>1188</v>
      </c>
      <c r="AH913" s="32">
        <v>38.76</v>
      </c>
      <c r="AI913" s="33">
        <v>912</v>
      </c>
      <c r="AK913" s="34" t="s">
        <v>1155</v>
      </c>
      <c r="AL913" s="29" t="s">
        <v>1188</v>
      </c>
      <c r="AM913" s="29">
        <v>685</v>
      </c>
      <c r="AN913" s="34" t="s">
        <v>1155</v>
      </c>
      <c r="AO913" s="29" t="s">
        <v>1188</v>
      </c>
      <c r="AP913" s="29">
        <v>17595854</v>
      </c>
    </row>
    <row r="914" spans="26:42" x14ac:dyDescent="0.25">
      <c r="Z914"/>
      <c r="AF914" s="29" t="s">
        <v>1155</v>
      </c>
      <c r="AG914" s="29" t="s">
        <v>1189</v>
      </c>
      <c r="AH914" s="32">
        <v>50.97</v>
      </c>
      <c r="AI914" s="33">
        <v>913</v>
      </c>
      <c r="AK914" s="34" t="s">
        <v>1155</v>
      </c>
      <c r="AL914" s="29" t="s">
        <v>1189</v>
      </c>
      <c r="AM914" s="29">
        <v>561</v>
      </c>
      <c r="AN914" s="34" t="s">
        <v>1155</v>
      </c>
      <c r="AO914" s="29" t="s">
        <v>1189</v>
      </c>
      <c r="AP914" s="29">
        <v>10860322</v>
      </c>
    </row>
    <row r="915" spans="26:42" x14ac:dyDescent="0.25">
      <c r="Z915"/>
      <c r="AF915" s="29" t="s">
        <v>1155</v>
      </c>
      <c r="AG915" s="29" t="s">
        <v>1190</v>
      </c>
      <c r="AH915" s="32">
        <v>14.66</v>
      </c>
      <c r="AI915" s="33">
        <v>914</v>
      </c>
      <c r="AK915" s="34" t="s">
        <v>1155</v>
      </c>
      <c r="AL915" s="29" t="s">
        <v>1190</v>
      </c>
      <c r="AM915" s="29">
        <v>318</v>
      </c>
      <c r="AN915" s="34" t="s">
        <v>1155</v>
      </c>
      <c r="AO915" s="29" t="s">
        <v>1190</v>
      </c>
      <c r="AP915" s="29">
        <v>21595366</v>
      </c>
    </row>
    <row r="916" spans="26:42" x14ac:dyDescent="0.25">
      <c r="Z916"/>
      <c r="AF916" s="29" t="s">
        <v>1155</v>
      </c>
      <c r="AG916" s="29" t="s">
        <v>1191</v>
      </c>
      <c r="AH916" s="32">
        <v>36.36</v>
      </c>
      <c r="AI916" s="33">
        <v>915</v>
      </c>
      <c r="AK916" s="34" t="s">
        <v>1155</v>
      </c>
      <c r="AL916" s="29" t="s">
        <v>1191</v>
      </c>
      <c r="AM916" s="29">
        <v>516</v>
      </c>
      <c r="AN916" s="34" t="s">
        <v>1155</v>
      </c>
      <c r="AO916" s="29" t="s">
        <v>1191</v>
      </c>
      <c r="AP916" s="29">
        <v>13998770</v>
      </c>
    </row>
    <row r="917" spans="26:42" x14ac:dyDescent="0.25">
      <c r="Z917"/>
      <c r="AF917" s="29" t="s">
        <v>1155</v>
      </c>
      <c r="AG917" s="29" t="s">
        <v>1192</v>
      </c>
      <c r="AH917" s="32">
        <v>33.29</v>
      </c>
      <c r="AI917" s="33">
        <v>916</v>
      </c>
      <c r="AK917" s="34" t="s">
        <v>1155</v>
      </c>
      <c r="AL917" s="29" t="s">
        <v>1192</v>
      </c>
      <c r="AM917" s="29">
        <v>399</v>
      </c>
      <c r="AN917" s="34" t="s">
        <v>1155</v>
      </c>
      <c r="AO917" s="29" t="s">
        <v>1192</v>
      </c>
      <c r="AP917" s="29">
        <v>11924765</v>
      </c>
    </row>
    <row r="918" spans="26:42" x14ac:dyDescent="0.25">
      <c r="Z918"/>
      <c r="AF918" s="29" t="s">
        <v>1155</v>
      </c>
      <c r="AG918" s="29" t="s">
        <v>1193</v>
      </c>
      <c r="AH918" s="32">
        <v>48.29</v>
      </c>
      <c r="AI918" s="33">
        <v>917</v>
      </c>
      <c r="AK918" s="34" t="s">
        <v>1155</v>
      </c>
      <c r="AL918" s="29" t="s">
        <v>1193</v>
      </c>
      <c r="AM918" s="29">
        <v>949</v>
      </c>
      <c r="AN918" s="34" t="s">
        <v>1155</v>
      </c>
      <c r="AO918" s="29" t="s">
        <v>1193</v>
      </c>
      <c r="AP918" s="29">
        <v>19546665</v>
      </c>
    </row>
    <row r="919" spans="26:42" x14ac:dyDescent="0.25">
      <c r="Z919"/>
      <c r="AF919" s="29" t="s">
        <v>1155</v>
      </c>
      <c r="AG919" s="29" t="s">
        <v>1194</v>
      </c>
      <c r="AH919" s="32">
        <v>19.239999999999998</v>
      </c>
      <c r="AI919" s="33">
        <v>918</v>
      </c>
      <c r="AK919" s="34" t="s">
        <v>1155</v>
      </c>
      <c r="AL919" s="29" t="s">
        <v>1194</v>
      </c>
      <c r="AM919" s="29">
        <v>370</v>
      </c>
      <c r="AN919" s="34" t="s">
        <v>1155</v>
      </c>
      <c r="AO919" s="29" t="s">
        <v>1194</v>
      </c>
      <c r="AP919" s="29">
        <v>19235585</v>
      </c>
    </row>
    <row r="920" spans="26:42" x14ac:dyDescent="0.25">
      <c r="Z920"/>
      <c r="AF920" s="29" t="s">
        <v>1155</v>
      </c>
      <c r="AG920" s="29" t="s">
        <v>1195</v>
      </c>
      <c r="AH920" s="32">
        <v>38.450000000000003</v>
      </c>
      <c r="AI920" s="33">
        <v>919</v>
      </c>
      <c r="AK920" s="34" t="s">
        <v>1155</v>
      </c>
      <c r="AL920" s="29" t="s">
        <v>1195</v>
      </c>
      <c r="AM920" s="29">
        <v>940</v>
      </c>
      <c r="AN920" s="34" t="s">
        <v>1155</v>
      </c>
      <c r="AO920" s="29" t="s">
        <v>1195</v>
      </c>
      <c r="AP920" s="29">
        <v>24420201</v>
      </c>
    </row>
    <row r="921" spans="26:42" x14ac:dyDescent="0.25">
      <c r="Z921"/>
      <c r="AF921" s="29" t="s">
        <v>1155</v>
      </c>
      <c r="AG921" s="29" t="s">
        <v>1196</v>
      </c>
      <c r="AH921" s="32">
        <v>72.25</v>
      </c>
      <c r="AI921" s="33">
        <v>920</v>
      </c>
      <c r="AK921" s="34" t="s">
        <v>1155</v>
      </c>
      <c r="AL921" s="29" t="s">
        <v>1196</v>
      </c>
      <c r="AM921" s="29">
        <v>698</v>
      </c>
      <c r="AN921" s="34" t="s">
        <v>1155</v>
      </c>
      <c r="AO921" s="29" t="s">
        <v>1196</v>
      </c>
      <c r="AP921" s="29">
        <v>9501225</v>
      </c>
    </row>
    <row r="922" spans="26:42" x14ac:dyDescent="0.25">
      <c r="Z922"/>
      <c r="AF922" s="29" t="s">
        <v>1155</v>
      </c>
      <c r="AG922" s="29" t="s">
        <v>1197</v>
      </c>
      <c r="AH922" s="32">
        <v>30.15</v>
      </c>
      <c r="AI922" s="33">
        <v>921</v>
      </c>
      <c r="AK922" s="34" t="s">
        <v>1155</v>
      </c>
      <c r="AL922" s="29" t="s">
        <v>1197</v>
      </c>
      <c r="AM922" s="29">
        <v>141</v>
      </c>
      <c r="AN922" s="34" t="s">
        <v>1155</v>
      </c>
      <c r="AO922" s="29" t="s">
        <v>1197</v>
      </c>
      <c r="AP922" s="29">
        <v>4792682</v>
      </c>
    </row>
    <row r="923" spans="26:42" x14ac:dyDescent="0.25">
      <c r="Z923"/>
      <c r="AF923" s="29" t="s">
        <v>1155</v>
      </c>
      <c r="AG923" s="29" t="s">
        <v>1198</v>
      </c>
      <c r="AH923" s="32">
        <v>26.68</v>
      </c>
      <c r="AI923" s="33">
        <v>922</v>
      </c>
      <c r="AK923" s="34" t="s">
        <v>1155</v>
      </c>
      <c r="AL923" s="29" t="s">
        <v>1198</v>
      </c>
      <c r="AM923" s="29">
        <v>473</v>
      </c>
      <c r="AN923" s="34" t="s">
        <v>1155</v>
      </c>
      <c r="AO923" s="29" t="s">
        <v>1198</v>
      </c>
      <c r="AP923" s="29">
        <v>17556910</v>
      </c>
    </row>
    <row r="924" spans="26:42" x14ac:dyDescent="0.25">
      <c r="Z924"/>
      <c r="AF924" s="29" t="s">
        <v>1155</v>
      </c>
      <c r="AG924" s="29" t="s">
        <v>1199</v>
      </c>
      <c r="AH924" s="32">
        <v>33.229999999999997</v>
      </c>
      <c r="AI924" s="33">
        <v>923</v>
      </c>
      <c r="AK924" s="34" t="s">
        <v>1155</v>
      </c>
      <c r="AL924" s="29" t="s">
        <v>1199</v>
      </c>
      <c r="AM924" s="29">
        <v>318</v>
      </c>
      <c r="AN924" s="34" t="s">
        <v>1155</v>
      </c>
      <c r="AO924" s="29" t="s">
        <v>1199</v>
      </c>
      <c r="AP924" s="29">
        <v>9538615</v>
      </c>
    </row>
    <row r="925" spans="26:42" x14ac:dyDescent="0.25">
      <c r="Z925"/>
      <c r="AF925" s="29" t="s">
        <v>1155</v>
      </c>
      <c r="AG925" s="29" t="s">
        <v>1200</v>
      </c>
      <c r="AH925" s="32">
        <v>55.55</v>
      </c>
      <c r="AI925" s="33">
        <v>924</v>
      </c>
      <c r="AK925" s="34" t="s">
        <v>1155</v>
      </c>
      <c r="AL925" s="29" t="s">
        <v>1200</v>
      </c>
      <c r="AM925" s="29">
        <v>272</v>
      </c>
      <c r="AN925" s="34" t="s">
        <v>1155</v>
      </c>
      <c r="AO925" s="29" t="s">
        <v>1200</v>
      </c>
      <c r="AP925" s="29">
        <v>4986207</v>
      </c>
    </row>
    <row r="926" spans="26:42" x14ac:dyDescent="0.25">
      <c r="Z926"/>
      <c r="AF926" s="29" t="s">
        <v>1201</v>
      </c>
      <c r="AG926" s="29" t="s">
        <v>1202</v>
      </c>
      <c r="AH926" s="32">
        <v>84.03</v>
      </c>
      <c r="AI926" s="33">
        <v>925</v>
      </c>
      <c r="AK926" s="34" t="s">
        <v>1201</v>
      </c>
      <c r="AL926" s="29" t="s">
        <v>1202</v>
      </c>
      <c r="AM926" s="29">
        <v>768</v>
      </c>
      <c r="AN926" s="34" t="s">
        <v>1201</v>
      </c>
      <c r="AO926" s="29" t="s">
        <v>1202</v>
      </c>
      <c r="AP926" s="29">
        <v>9211460</v>
      </c>
    </row>
    <row r="927" spans="26:42" x14ac:dyDescent="0.25">
      <c r="Z927"/>
      <c r="AF927" s="29" t="s">
        <v>1201</v>
      </c>
      <c r="AG927" s="29" t="s">
        <v>1203</v>
      </c>
      <c r="AH927" s="32">
        <v>13.1</v>
      </c>
      <c r="AI927" s="33">
        <v>926</v>
      </c>
      <c r="AK927" s="34" t="s">
        <v>1201</v>
      </c>
      <c r="AL927" s="29" t="s">
        <v>1203</v>
      </c>
      <c r="AM927" s="29">
        <v>505</v>
      </c>
      <c r="AN927" s="34" t="s">
        <v>1201</v>
      </c>
      <c r="AO927" s="29" t="s">
        <v>1203</v>
      </c>
      <c r="AP927" s="29">
        <v>38665390</v>
      </c>
    </row>
    <row r="928" spans="26:42" x14ac:dyDescent="0.25">
      <c r="Z928"/>
      <c r="AF928" s="29" t="s">
        <v>1201</v>
      </c>
      <c r="AG928" s="29" t="s">
        <v>1204</v>
      </c>
      <c r="AH928" s="32">
        <v>16.98</v>
      </c>
      <c r="AI928" s="33">
        <v>927</v>
      </c>
      <c r="AK928" s="34" t="s">
        <v>1201</v>
      </c>
      <c r="AL928" s="29" t="s">
        <v>1204</v>
      </c>
      <c r="AM928" s="29">
        <v>245</v>
      </c>
      <c r="AN928" s="34" t="s">
        <v>1201</v>
      </c>
      <c r="AO928" s="29" t="s">
        <v>1204</v>
      </c>
      <c r="AP928" s="29">
        <v>14513280</v>
      </c>
    </row>
    <row r="929" spans="26:42" x14ac:dyDescent="0.25">
      <c r="Z929"/>
      <c r="AF929" s="29" t="s">
        <v>1201</v>
      </c>
      <c r="AG929" s="29" t="s">
        <v>1205</v>
      </c>
      <c r="AH929" s="32">
        <v>3.71</v>
      </c>
      <c r="AI929" s="33">
        <v>928</v>
      </c>
      <c r="AK929" s="34" t="s">
        <v>1201</v>
      </c>
      <c r="AL929" s="29" t="s">
        <v>1205</v>
      </c>
      <c r="AM929" s="29">
        <v>52</v>
      </c>
      <c r="AN929" s="34" t="s">
        <v>1201</v>
      </c>
      <c r="AO929" s="29" t="s">
        <v>1205</v>
      </c>
      <c r="AP929" s="29">
        <v>14023798</v>
      </c>
    </row>
    <row r="930" spans="26:42" x14ac:dyDescent="0.25">
      <c r="Z930"/>
      <c r="AF930" s="29" t="s">
        <v>1201</v>
      </c>
      <c r="AG930" s="29" t="s">
        <v>1206</v>
      </c>
      <c r="AH930" s="32">
        <v>13.1</v>
      </c>
      <c r="AI930" s="33">
        <v>929</v>
      </c>
      <c r="AK930" s="34" t="s">
        <v>1201</v>
      </c>
      <c r="AL930" s="29" t="s">
        <v>1206</v>
      </c>
      <c r="AM930" s="29">
        <v>104</v>
      </c>
      <c r="AN930" s="34" t="s">
        <v>1201</v>
      </c>
      <c r="AO930" s="29" t="s">
        <v>1206</v>
      </c>
      <c r="AP930" s="29">
        <v>7978366</v>
      </c>
    </row>
    <row r="931" spans="26:42" x14ac:dyDescent="0.25">
      <c r="Z931"/>
      <c r="AF931" s="29" t="s">
        <v>1201</v>
      </c>
      <c r="AG931" s="29" t="s">
        <v>1207</v>
      </c>
      <c r="AH931" s="32">
        <v>22.08</v>
      </c>
      <c r="AI931" s="33">
        <v>930</v>
      </c>
      <c r="AK931" s="34" t="s">
        <v>1201</v>
      </c>
      <c r="AL931" s="29" t="s">
        <v>1207</v>
      </c>
      <c r="AM931" s="29">
        <v>330</v>
      </c>
      <c r="AN931" s="34" t="s">
        <v>1201</v>
      </c>
      <c r="AO931" s="29" t="s">
        <v>1207</v>
      </c>
      <c r="AP931" s="29">
        <v>15217152</v>
      </c>
    </row>
    <row r="932" spans="26:42" x14ac:dyDescent="0.25">
      <c r="Z932"/>
      <c r="AF932" s="29" t="s">
        <v>1201</v>
      </c>
      <c r="AG932" s="29" t="s">
        <v>1208</v>
      </c>
      <c r="AH932" s="32">
        <v>27.48</v>
      </c>
      <c r="AI932" s="33">
        <v>931</v>
      </c>
      <c r="AK932" s="34" t="s">
        <v>1201</v>
      </c>
      <c r="AL932" s="29" t="s">
        <v>1208</v>
      </c>
      <c r="AM932" s="29">
        <v>262</v>
      </c>
      <c r="AN932" s="34" t="s">
        <v>1201</v>
      </c>
      <c r="AO932" s="29" t="s">
        <v>1208</v>
      </c>
      <c r="AP932" s="29">
        <v>9605914</v>
      </c>
    </row>
    <row r="933" spans="26:42" x14ac:dyDescent="0.25">
      <c r="Z933"/>
      <c r="AF933" s="29" t="s">
        <v>1201</v>
      </c>
      <c r="AG933" s="29" t="s">
        <v>1209</v>
      </c>
      <c r="AH933" s="32">
        <v>27.9</v>
      </c>
      <c r="AI933" s="33">
        <v>932</v>
      </c>
      <c r="AK933" s="34" t="s">
        <v>1201</v>
      </c>
      <c r="AL933" s="29" t="s">
        <v>1209</v>
      </c>
      <c r="AM933" s="29">
        <v>120</v>
      </c>
      <c r="AN933" s="34" t="s">
        <v>1201</v>
      </c>
      <c r="AO933" s="29" t="s">
        <v>1209</v>
      </c>
      <c r="AP933" s="29">
        <v>4390391</v>
      </c>
    </row>
    <row r="934" spans="26:42" x14ac:dyDescent="0.25">
      <c r="Z934"/>
      <c r="AF934" s="29" t="s">
        <v>1201</v>
      </c>
      <c r="AG934" s="29" t="s">
        <v>1210</v>
      </c>
      <c r="AH934" s="32">
        <v>22.33</v>
      </c>
      <c r="AI934" s="33">
        <v>933</v>
      </c>
      <c r="AK934" s="34" t="s">
        <v>1201</v>
      </c>
      <c r="AL934" s="29" t="s">
        <v>1210</v>
      </c>
      <c r="AM934" s="29">
        <v>544</v>
      </c>
      <c r="AN934" s="34" t="s">
        <v>1201</v>
      </c>
      <c r="AO934" s="29" t="s">
        <v>1210</v>
      </c>
      <c r="AP934" s="29">
        <v>24605802</v>
      </c>
    </row>
    <row r="935" spans="26:42" x14ac:dyDescent="0.25">
      <c r="Z935"/>
      <c r="AF935" s="29" t="s">
        <v>1201</v>
      </c>
      <c r="AG935" s="29" t="s">
        <v>1211</v>
      </c>
      <c r="AH935" s="32">
        <v>45.95</v>
      </c>
      <c r="AI935" s="33">
        <v>934</v>
      </c>
      <c r="AK935" s="34" t="s">
        <v>1201</v>
      </c>
      <c r="AL935" s="29" t="s">
        <v>1211</v>
      </c>
      <c r="AM935" s="29">
        <v>450</v>
      </c>
      <c r="AN935" s="34" t="s">
        <v>1201</v>
      </c>
      <c r="AO935" s="29" t="s">
        <v>1211</v>
      </c>
      <c r="AP935" s="29">
        <v>9803153</v>
      </c>
    </row>
    <row r="936" spans="26:42" x14ac:dyDescent="0.25">
      <c r="Z936"/>
      <c r="AF936" s="29" t="s">
        <v>1201</v>
      </c>
      <c r="AG936" s="29" t="s">
        <v>1212</v>
      </c>
      <c r="AH936" s="32">
        <v>143.94999999999999</v>
      </c>
      <c r="AI936" s="33">
        <v>935</v>
      </c>
      <c r="AK936" s="34" t="s">
        <v>1201</v>
      </c>
      <c r="AL936" s="29" t="s">
        <v>1212</v>
      </c>
      <c r="AM936" s="29">
        <v>874</v>
      </c>
      <c r="AN936" s="34" t="s">
        <v>1201</v>
      </c>
      <c r="AO936" s="29" t="s">
        <v>1212</v>
      </c>
      <c r="AP936" s="29">
        <v>6099414</v>
      </c>
    </row>
    <row r="937" spans="26:42" x14ac:dyDescent="0.25">
      <c r="Z937"/>
      <c r="AF937" s="29" t="s">
        <v>1201</v>
      </c>
      <c r="AG937" s="29" t="s">
        <v>1213</v>
      </c>
      <c r="AH937" s="32">
        <v>4.55</v>
      </c>
      <c r="AI937" s="33">
        <v>936</v>
      </c>
      <c r="AK937" s="34" t="s">
        <v>1201</v>
      </c>
      <c r="AL937" s="29" t="s">
        <v>1213</v>
      </c>
      <c r="AM937" s="29">
        <v>110</v>
      </c>
      <c r="AN937" s="34" t="s">
        <v>1201</v>
      </c>
      <c r="AO937" s="29" t="s">
        <v>1213</v>
      </c>
      <c r="AP937" s="29">
        <v>24405983</v>
      </c>
    </row>
    <row r="938" spans="26:42" x14ac:dyDescent="0.25">
      <c r="Z938"/>
      <c r="AF938" s="29" t="s">
        <v>1201</v>
      </c>
      <c r="AG938" s="29" t="s">
        <v>1214</v>
      </c>
      <c r="AH938" s="32">
        <v>33.96</v>
      </c>
      <c r="AI938" s="33">
        <v>937</v>
      </c>
      <c r="AK938" s="34" t="s">
        <v>1201</v>
      </c>
      <c r="AL938" s="29" t="s">
        <v>1214</v>
      </c>
      <c r="AM938" s="29">
        <v>435</v>
      </c>
      <c r="AN938" s="34" t="s">
        <v>1201</v>
      </c>
      <c r="AO938" s="29" t="s">
        <v>1214</v>
      </c>
      <c r="AP938" s="29">
        <v>12927249</v>
      </c>
    </row>
    <row r="939" spans="26:42" x14ac:dyDescent="0.25">
      <c r="Z939"/>
      <c r="AF939" s="29" t="s">
        <v>1201</v>
      </c>
      <c r="AG939" s="29" t="s">
        <v>1215</v>
      </c>
      <c r="AH939" s="32">
        <v>13.45</v>
      </c>
      <c r="AI939" s="33">
        <v>938</v>
      </c>
      <c r="AK939" s="34" t="s">
        <v>1201</v>
      </c>
      <c r="AL939" s="29" t="s">
        <v>1215</v>
      </c>
      <c r="AM939" s="29">
        <v>84</v>
      </c>
      <c r="AN939" s="34" t="s">
        <v>1201</v>
      </c>
      <c r="AO939" s="29" t="s">
        <v>1215</v>
      </c>
      <c r="AP939" s="29">
        <v>6392242</v>
      </c>
    </row>
    <row r="940" spans="26:42" x14ac:dyDescent="0.25">
      <c r="Z940"/>
      <c r="AF940" s="29" t="s">
        <v>1201</v>
      </c>
      <c r="AG940" s="29" t="s">
        <v>1216</v>
      </c>
      <c r="AH940" s="32">
        <v>1317.54</v>
      </c>
      <c r="AI940" s="33">
        <v>939</v>
      </c>
      <c r="AK940" s="34" t="s">
        <v>1201</v>
      </c>
      <c r="AL940" s="29" t="s">
        <v>1216</v>
      </c>
      <c r="AM940" s="29">
        <v>472</v>
      </c>
      <c r="AN940" s="34" t="s">
        <v>1201</v>
      </c>
      <c r="AO940" s="29" t="s">
        <v>1216</v>
      </c>
      <c r="AP940" s="29">
        <v>357863</v>
      </c>
    </row>
    <row r="941" spans="26:42" x14ac:dyDescent="0.25">
      <c r="Z941"/>
      <c r="AF941" s="29" t="s">
        <v>1217</v>
      </c>
      <c r="AG941" s="29" t="s">
        <v>1218</v>
      </c>
      <c r="AH941" s="32">
        <v>27.36</v>
      </c>
      <c r="AI941" s="33">
        <v>940</v>
      </c>
      <c r="AK941" s="34" t="s">
        <v>1217</v>
      </c>
      <c r="AL941" s="29" t="s">
        <v>1218</v>
      </c>
      <c r="AM941" s="29">
        <v>572</v>
      </c>
      <c r="AN941" s="34" t="s">
        <v>1217</v>
      </c>
      <c r="AO941" s="29" t="s">
        <v>1218</v>
      </c>
      <c r="AP941" s="29">
        <v>20689509</v>
      </c>
    </row>
    <row r="942" spans="26:42" x14ac:dyDescent="0.25">
      <c r="Z942"/>
      <c r="AF942" s="29" t="s">
        <v>1217</v>
      </c>
      <c r="AG942" s="29" t="s">
        <v>1219</v>
      </c>
      <c r="AH942" s="32">
        <v>49.38</v>
      </c>
      <c r="AI942" s="33">
        <v>941</v>
      </c>
      <c r="AK942" s="34" t="s">
        <v>1217</v>
      </c>
      <c r="AL942" s="29" t="s">
        <v>1219</v>
      </c>
      <c r="AM942" s="29">
        <v>894</v>
      </c>
      <c r="AN942" s="34" t="s">
        <v>1217</v>
      </c>
      <c r="AO942" s="29" t="s">
        <v>1219</v>
      </c>
      <c r="AP942" s="29">
        <v>17972834</v>
      </c>
    </row>
    <row r="943" spans="26:42" x14ac:dyDescent="0.25">
      <c r="Z943"/>
      <c r="AF943" s="29" t="s">
        <v>1217</v>
      </c>
      <c r="AG943" s="29" t="s">
        <v>1220</v>
      </c>
      <c r="AH943" s="32">
        <v>54.28</v>
      </c>
      <c r="AI943" s="33">
        <v>942</v>
      </c>
      <c r="AK943" s="34" t="s">
        <v>1217</v>
      </c>
      <c r="AL943" s="29" t="s">
        <v>1220</v>
      </c>
      <c r="AM943" s="29">
        <v>962</v>
      </c>
      <c r="AN943" s="34" t="s">
        <v>1217</v>
      </c>
      <c r="AO943" s="29" t="s">
        <v>1220</v>
      </c>
      <c r="AP943" s="29">
        <v>17695602</v>
      </c>
    </row>
    <row r="944" spans="26:42" x14ac:dyDescent="0.25">
      <c r="Z944"/>
      <c r="AF944" s="29" t="s">
        <v>1217</v>
      </c>
      <c r="AG944" s="29" t="s">
        <v>1221</v>
      </c>
      <c r="AH944" s="32">
        <v>14.93</v>
      </c>
      <c r="AI944" s="33">
        <v>943</v>
      </c>
      <c r="AK944" s="34" t="s">
        <v>1217</v>
      </c>
      <c r="AL944" s="29" t="s">
        <v>1221</v>
      </c>
      <c r="AM944" s="29">
        <v>82</v>
      </c>
      <c r="AN944" s="34" t="s">
        <v>1217</v>
      </c>
      <c r="AO944" s="29" t="s">
        <v>1221</v>
      </c>
      <c r="AP944" s="29">
        <v>5493490</v>
      </c>
    </row>
    <row r="945" spans="26:42" x14ac:dyDescent="0.25">
      <c r="Z945"/>
      <c r="AF945" s="29" t="s">
        <v>1217</v>
      </c>
      <c r="AG945" s="29" t="s">
        <v>1222</v>
      </c>
      <c r="AH945" s="32">
        <v>21.25</v>
      </c>
      <c r="AI945" s="33">
        <v>944</v>
      </c>
      <c r="AK945" s="34" t="s">
        <v>1217</v>
      </c>
      <c r="AL945" s="29" t="s">
        <v>1222</v>
      </c>
      <c r="AM945" s="29">
        <v>207</v>
      </c>
      <c r="AN945" s="34" t="s">
        <v>1217</v>
      </c>
      <c r="AO945" s="29" t="s">
        <v>1222</v>
      </c>
      <c r="AP945" s="29">
        <v>9272435</v>
      </c>
    </row>
    <row r="946" spans="26:42" x14ac:dyDescent="0.25">
      <c r="Z946"/>
      <c r="AF946" s="29" t="s">
        <v>1217</v>
      </c>
      <c r="AG946" s="29" t="s">
        <v>1223</v>
      </c>
      <c r="AH946" s="32">
        <v>66.31</v>
      </c>
      <c r="AI946" s="33">
        <v>945</v>
      </c>
      <c r="AK946" s="34" t="s">
        <v>1217</v>
      </c>
      <c r="AL946" s="29" t="s">
        <v>1223</v>
      </c>
      <c r="AM946" s="29">
        <v>236</v>
      </c>
      <c r="AN946" s="34" t="s">
        <v>1217</v>
      </c>
      <c r="AO946" s="29" t="s">
        <v>1223</v>
      </c>
      <c r="AP946" s="29">
        <v>3634471</v>
      </c>
    </row>
    <row r="947" spans="26:42" x14ac:dyDescent="0.25">
      <c r="Z947"/>
      <c r="AF947" s="29" t="s">
        <v>1217</v>
      </c>
      <c r="AG947" s="29" t="s">
        <v>1224</v>
      </c>
      <c r="AH947" s="32">
        <v>57.95</v>
      </c>
      <c r="AI947" s="33">
        <v>946</v>
      </c>
      <c r="AK947" s="34" t="s">
        <v>1217</v>
      </c>
      <c r="AL947" s="29" t="s">
        <v>1224</v>
      </c>
      <c r="AM947" s="29">
        <v>319</v>
      </c>
      <c r="AN947" s="34" t="s">
        <v>1217</v>
      </c>
      <c r="AO947" s="29" t="s">
        <v>1224</v>
      </c>
      <c r="AP947" s="29">
        <v>5384037</v>
      </c>
    </row>
    <row r="948" spans="26:42" x14ac:dyDescent="0.25">
      <c r="Z948"/>
      <c r="AF948" s="29" t="s">
        <v>1217</v>
      </c>
      <c r="AG948" s="29" t="s">
        <v>1225</v>
      </c>
      <c r="AH948" s="32">
        <v>10.130000000000001</v>
      </c>
      <c r="AI948" s="33">
        <v>947</v>
      </c>
      <c r="AK948" s="34" t="s">
        <v>1217</v>
      </c>
      <c r="AL948" s="29" t="s">
        <v>1225</v>
      </c>
      <c r="AM948" s="29">
        <v>72</v>
      </c>
      <c r="AN948" s="34" t="s">
        <v>1217</v>
      </c>
      <c r="AO948" s="29" t="s">
        <v>1225</v>
      </c>
      <c r="AP948" s="29">
        <v>7259142</v>
      </c>
    </row>
    <row r="949" spans="26:42" x14ac:dyDescent="0.25">
      <c r="Z949"/>
      <c r="AF949" s="29" t="s">
        <v>1217</v>
      </c>
      <c r="AG949" s="29" t="s">
        <v>1226</v>
      </c>
      <c r="AH949" s="32">
        <v>13.47</v>
      </c>
      <c r="AI949" s="33">
        <v>948</v>
      </c>
      <c r="AK949" s="34" t="s">
        <v>1217</v>
      </c>
      <c r="AL949" s="29" t="s">
        <v>1226</v>
      </c>
      <c r="AM949" s="29">
        <v>120</v>
      </c>
      <c r="AN949" s="34" t="s">
        <v>1217</v>
      </c>
      <c r="AO949" s="29" t="s">
        <v>1226</v>
      </c>
      <c r="AP949" s="29">
        <v>9058013</v>
      </c>
    </row>
    <row r="950" spans="26:42" x14ac:dyDescent="0.25">
      <c r="Z950"/>
      <c r="AF950" s="29" t="s">
        <v>1217</v>
      </c>
      <c r="AG950" s="29" t="s">
        <v>1227</v>
      </c>
      <c r="AH950" s="32">
        <v>12.63</v>
      </c>
      <c r="AI950" s="33">
        <v>949</v>
      </c>
      <c r="AK950" s="34" t="s">
        <v>1217</v>
      </c>
      <c r="AL950" s="29" t="s">
        <v>1227</v>
      </c>
      <c r="AM950" s="29">
        <v>112</v>
      </c>
      <c r="AN950" s="34" t="s">
        <v>1217</v>
      </c>
      <c r="AO950" s="29" t="s">
        <v>1227</v>
      </c>
      <c r="AP950" s="29">
        <v>9108126</v>
      </c>
    </row>
    <row r="951" spans="26:42" x14ac:dyDescent="0.25">
      <c r="Z951"/>
      <c r="AF951" s="29" t="s">
        <v>1217</v>
      </c>
      <c r="AG951" s="29" t="s">
        <v>1228</v>
      </c>
      <c r="AH951" s="32">
        <v>45.51</v>
      </c>
      <c r="AI951" s="33">
        <v>950</v>
      </c>
      <c r="AK951" s="34" t="s">
        <v>1217</v>
      </c>
      <c r="AL951" s="29" t="s">
        <v>1228</v>
      </c>
      <c r="AM951" s="29">
        <v>583</v>
      </c>
      <c r="AN951" s="34" t="s">
        <v>1217</v>
      </c>
      <c r="AO951" s="29" t="s">
        <v>1228</v>
      </c>
      <c r="AP951" s="29">
        <v>12712244</v>
      </c>
    </row>
    <row r="952" spans="26:42" x14ac:dyDescent="0.25">
      <c r="Z952"/>
      <c r="AF952" s="29" t="s">
        <v>1217</v>
      </c>
      <c r="AG952" s="29" t="s">
        <v>1229</v>
      </c>
      <c r="AH952" s="32">
        <v>13.48</v>
      </c>
      <c r="AI952" s="33">
        <v>951</v>
      </c>
      <c r="AK952" s="34" t="s">
        <v>1217</v>
      </c>
      <c r="AL952" s="29" t="s">
        <v>1229</v>
      </c>
      <c r="AM952" s="29">
        <v>365</v>
      </c>
      <c r="AN952" s="34" t="s">
        <v>1217</v>
      </c>
      <c r="AO952" s="29" t="s">
        <v>1229</v>
      </c>
      <c r="AP952" s="29">
        <v>27405371</v>
      </c>
    </row>
    <row r="953" spans="26:42" x14ac:dyDescent="0.25">
      <c r="Z953"/>
      <c r="AF953" s="29" t="s">
        <v>1217</v>
      </c>
      <c r="AG953" s="29" t="s">
        <v>1230</v>
      </c>
      <c r="AH953" s="32">
        <v>9.15</v>
      </c>
      <c r="AI953" s="33">
        <v>952</v>
      </c>
      <c r="AK953" s="34" t="s">
        <v>1217</v>
      </c>
      <c r="AL953" s="29" t="s">
        <v>1230</v>
      </c>
      <c r="AM953" s="29">
        <v>154</v>
      </c>
      <c r="AN953" s="34" t="s">
        <v>1217</v>
      </c>
      <c r="AO953" s="29" t="s">
        <v>1230</v>
      </c>
      <c r="AP953" s="29">
        <v>16941967</v>
      </c>
    </row>
    <row r="954" spans="26:42" x14ac:dyDescent="0.25">
      <c r="Z954"/>
      <c r="AF954" s="29" t="s">
        <v>1217</v>
      </c>
      <c r="AG954" s="29" t="s">
        <v>1231</v>
      </c>
      <c r="AH954" s="32">
        <v>19.11</v>
      </c>
      <c r="AI954" s="33">
        <v>953</v>
      </c>
      <c r="AK954" s="34" t="s">
        <v>1217</v>
      </c>
      <c r="AL954" s="29" t="s">
        <v>1231</v>
      </c>
      <c r="AM954" s="29">
        <v>245</v>
      </c>
      <c r="AN954" s="34" t="s">
        <v>1217</v>
      </c>
      <c r="AO954" s="29" t="s">
        <v>1231</v>
      </c>
      <c r="AP954" s="29">
        <v>12901478</v>
      </c>
    </row>
    <row r="955" spans="26:42" x14ac:dyDescent="0.25">
      <c r="Z955"/>
      <c r="AF955" s="29" t="s">
        <v>1217</v>
      </c>
      <c r="AG955" s="29" t="s">
        <v>1232</v>
      </c>
      <c r="AH955" s="32">
        <v>12.85</v>
      </c>
      <c r="AI955" s="33">
        <v>954</v>
      </c>
      <c r="AK955" s="34" t="s">
        <v>1217</v>
      </c>
      <c r="AL955" s="29" t="s">
        <v>1232</v>
      </c>
      <c r="AM955" s="29">
        <v>94</v>
      </c>
      <c r="AN955" s="34" t="s">
        <v>1217</v>
      </c>
      <c r="AO955" s="29" t="s">
        <v>1232</v>
      </c>
      <c r="AP955" s="29">
        <v>7431240</v>
      </c>
    </row>
    <row r="956" spans="26:42" x14ac:dyDescent="0.25">
      <c r="Z956"/>
      <c r="AF956" s="29" t="s">
        <v>1217</v>
      </c>
      <c r="AG956" s="29" t="s">
        <v>1233</v>
      </c>
      <c r="AH956" s="32">
        <v>7.86</v>
      </c>
      <c r="AI956" s="33">
        <v>955</v>
      </c>
      <c r="AK956" s="34" t="s">
        <v>1217</v>
      </c>
      <c r="AL956" s="29" t="s">
        <v>1233</v>
      </c>
      <c r="AM956" s="29">
        <v>64</v>
      </c>
      <c r="AN956" s="34" t="s">
        <v>1217</v>
      </c>
      <c r="AO956" s="29" t="s">
        <v>1233</v>
      </c>
      <c r="AP956" s="29">
        <v>8274563</v>
      </c>
    </row>
    <row r="957" spans="26:42" x14ac:dyDescent="0.25">
      <c r="Z957"/>
      <c r="AF957" s="29" t="s">
        <v>1217</v>
      </c>
      <c r="AG957" s="29" t="s">
        <v>1234</v>
      </c>
      <c r="AH957" s="32">
        <v>29.62</v>
      </c>
      <c r="AI957" s="33">
        <v>956</v>
      </c>
      <c r="AK957" s="34" t="s">
        <v>1217</v>
      </c>
      <c r="AL957" s="29" t="s">
        <v>1234</v>
      </c>
      <c r="AM957" s="29">
        <v>148</v>
      </c>
      <c r="AN957" s="34" t="s">
        <v>1217</v>
      </c>
      <c r="AO957" s="29" t="s">
        <v>1234</v>
      </c>
      <c r="AP957" s="29">
        <v>4997425</v>
      </c>
    </row>
    <row r="958" spans="26:42" x14ac:dyDescent="0.25">
      <c r="Z958"/>
      <c r="AF958" s="29" t="s">
        <v>1217</v>
      </c>
      <c r="AG958" s="29" t="s">
        <v>1235</v>
      </c>
      <c r="AH958" s="32">
        <v>29.92</v>
      </c>
      <c r="AI958" s="33">
        <v>957</v>
      </c>
      <c r="AK958" s="34" t="s">
        <v>1217</v>
      </c>
      <c r="AL958" s="29" t="s">
        <v>1235</v>
      </c>
      <c r="AM958" s="29">
        <v>381</v>
      </c>
      <c r="AN958" s="34" t="s">
        <v>1217</v>
      </c>
      <c r="AO958" s="29" t="s">
        <v>1235</v>
      </c>
      <c r="AP958" s="29">
        <v>12719066</v>
      </c>
    </row>
    <row r="959" spans="26:42" x14ac:dyDescent="0.25">
      <c r="Z959"/>
      <c r="AF959" s="29" t="s">
        <v>1217</v>
      </c>
      <c r="AG959" s="29" t="s">
        <v>1236</v>
      </c>
      <c r="AH959" s="32">
        <v>24.14</v>
      </c>
      <c r="AI959" s="33">
        <v>958</v>
      </c>
      <c r="AK959" s="34" t="s">
        <v>1217</v>
      </c>
      <c r="AL959" s="29" t="s">
        <v>1236</v>
      </c>
      <c r="AM959" s="29">
        <v>302</v>
      </c>
      <c r="AN959" s="34" t="s">
        <v>1217</v>
      </c>
      <c r="AO959" s="29" t="s">
        <v>1236</v>
      </c>
      <c r="AP959" s="29">
        <v>12180452</v>
      </c>
    </row>
    <row r="960" spans="26:42" x14ac:dyDescent="0.25">
      <c r="Z960"/>
      <c r="AF960" s="29" t="s">
        <v>1217</v>
      </c>
      <c r="AG960" s="29" t="s">
        <v>1237</v>
      </c>
      <c r="AH960" s="32">
        <v>71.63</v>
      </c>
      <c r="AI960" s="33">
        <v>959</v>
      </c>
      <c r="AK960" s="34" t="s">
        <v>1217</v>
      </c>
      <c r="AL960" s="29" t="s">
        <v>1237</v>
      </c>
      <c r="AM960" s="29">
        <v>913</v>
      </c>
      <c r="AN960" s="34" t="s">
        <v>1217</v>
      </c>
      <c r="AO960" s="29" t="s">
        <v>1237</v>
      </c>
      <c r="AP960" s="29">
        <v>12557428</v>
      </c>
    </row>
    <row r="961" spans="26:42" x14ac:dyDescent="0.25">
      <c r="Z961"/>
      <c r="AF961" s="29" t="s">
        <v>1217</v>
      </c>
      <c r="AG961" s="29" t="s">
        <v>1238</v>
      </c>
      <c r="AH961" s="32">
        <v>21.54</v>
      </c>
      <c r="AI961" s="33">
        <v>960</v>
      </c>
      <c r="AK961" s="34" t="s">
        <v>1217</v>
      </c>
      <c r="AL961" s="29" t="s">
        <v>1238</v>
      </c>
      <c r="AM961" s="29">
        <v>421</v>
      </c>
      <c r="AN961" s="34" t="s">
        <v>1217</v>
      </c>
      <c r="AO961" s="29" t="s">
        <v>1238</v>
      </c>
      <c r="AP961" s="29">
        <v>19549367</v>
      </c>
    </row>
    <row r="962" spans="26:42" x14ac:dyDescent="0.25">
      <c r="Z962"/>
      <c r="AF962" s="29" t="s">
        <v>1217</v>
      </c>
      <c r="AG962" s="29" t="s">
        <v>1239</v>
      </c>
      <c r="AH962" s="32">
        <v>26.19</v>
      </c>
      <c r="AI962" s="33">
        <v>961</v>
      </c>
      <c r="AK962" s="34" t="s">
        <v>1217</v>
      </c>
      <c r="AL962" s="29" t="s">
        <v>1239</v>
      </c>
      <c r="AM962" s="29">
        <v>826</v>
      </c>
      <c r="AN962" s="34" t="s">
        <v>1217</v>
      </c>
      <c r="AO962" s="29" t="s">
        <v>1239</v>
      </c>
      <c r="AP962" s="29">
        <v>31342364</v>
      </c>
    </row>
    <row r="963" spans="26:42" x14ac:dyDescent="0.25">
      <c r="Z963"/>
      <c r="AF963" s="29" t="s">
        <v>1217</v>
      </c>
      <c r="AG963" s="29" t="s">
        <v>1240</v>
      </c>
      <c r="AH963" s="32">
        <v>41.34</v>
      </c>
      <c r="AI963" s="33">
        <v>962</v>
      </c>
      <c r="AK963" s="34" t="s">
        <v>1217</v>
      </c>
      <c r="AL963" s="29" t="s">
        <v>1240</v>
      </c>
      <c r="AM963" s="29">
        <v>756</v>
      </c>
      <c r="AN963" s="34" t="s">
        <v>1217</v>
      </c>
      <c r="AO963" s="29" t="s">
        <v>1240</v>
      </c>
      <c r="AP963" s="29">
        <v>18277027</v>
      </c>
    </row>
    <row r="964" spans="26:42" x14ac:dyDescent="0.25">
      <c r="Z964"/>
      <c r="AF964" s="29" t="s">
        <v>1217</v>
      </c>
      <c r="AG964" s="29" t="s">
        <v>1241</v>
      </c>
      <c r="AH964" s="32">
        <v>30.51</v>
      </c>
      <c r="AI964" s="33">
        <v>963</v>
      </c>
      <c r="AK964" s="34" t="s">
        <v>1217</v>
      </c>
      <c r="AL964" s="29" t="s">
        <v>1241</v>
      </c>
      <c r="AM964" s="29">
        <v>470</v>
      </c>
      <c r="AN964" s="34" t="s">
        <v>1217</v>
      </c>
      <c r="AO964" s="29" t="s">
        <v>1241</v>
      </c>
      <c r="AP964" s="29">
        <v>15176318</v>
      </c>
    </row>
    <row r="965" spans="26:42" x14ac:dyDescent="0.25">
      <c r="Z965"/>
      <c r="AF965" s="29" t="s">
        <v>1217</v>
      </c>
      <c r="AG965" s="29" t="s">
        <v>1242</v>
      </c>
      <c r="AH965" s="32">
        <v>47.79</v>
      </c>
      <c r="AI965" s="33">
        <v>964</v>
      </c>
      <c r="AK965" s="34" t="s">
        <v>1217</v>
      </c>
      <c r="AL965" s="29" t="s">
        <v>1242</v>
      </c>
      <c r="AM965" s="29">
        <v>894</v>
      </c>
      <c r="AN965" s="34" t="s">
        <v>1217</v>
      </c>
      <c r="AO965" s="29" t="s">
        <v>1242</v>
      </c>
      <c r="AP965" s="29">
        <v>18652774</v>
      </c>
    </row>
    <row r="966" spans="26:42" x14ac:dyDescent="0.25">
      <c r="Z966"/>
      <c r="AF966" s="29" t="s">
        <v>1217</v>
      </c>
      <c r="AG966" s="29" t="s">
        <v>1243</v>
      </c>
      <c r="AH966" s="32">
        <v>23.12</v>
      </c>
      <c r="AI966" s="33">
        <v>965</v>
      </c>
      <c r="AK966" s="34" t="s">
        <v>1217</v>
      </c>
      <c r="AL966" s="29" t="s">
        <v>1243</v>
      </c>
      <c r="AM966" s="29">
        <v>194</v>
      </c>
      <c r="AN966" s="34" t="s">
        <v>1217</v>
      </c>
      <c r="AO966" s="29" t="s">
        <v>1243</v>
      </c>
      <c r="AP966" s="29">
        <v>8455166</v>
      </c>
    </row>
    <row r="967" spans="26:42" x14ac:dyDescent="0.25">
      <c r="Z967"/>
      <c r="AF967" s="29" t="s">
        <v>1217</v>
      </c>
      <c r="AG967" s="29" t="s">
        <v>1244</v>
      </c>
      <c r="AH967" s="32">
        <v>25.32</v>
      </c>
      <c r="AI967" s="33">
        <v>966</v>
      </c>
      <c r="AK967" s="34" t="s">
        <v>1217</v>
      </c>
      <c r="AL967" s="29" t="s">
        <v>1244</v>
      </c>
      <c r="AM967" s="29">
        <v>200</v>
      </c>
      <c r="AN967" s="34" t="s">
        <v>1217</v>
      </c>
      <c r="AO967" s="29" t="s">
        <v>1244</v>
      </c>
      <c r="AP967" s="29">
        <v>7858289</v>
      </c>
    </row>
    <row r="968" spans="26:42" x14ac:dyDescent="0.25">
      <c r="Z968"/>
      <c r="AF968" s="29" t="s">
        <v>1217</v>
      </c>
      <c r="AG968" s="29" t="s">
        <v>1245</v>
      </c>
      <c r="AH968" s="32">
        <v>8.76</v>
      </c>
      <c r="AI968" s="33">
        <v>967</v>
      </c>
      <c r="AK968" s="34" t="s">
        <v>1217</v>
      </c>
      <c r="AL968" s="29" t="s">
        <v>1245</v>
      </c>
      <c r="AM968" s="29">
        <v>250</v>
      </c>
      <c r="AN968" s="34" t="s">
        <v>1217</v>
      </c>
      <c r="AO968" s="29" t="s">
        <v>1245</v>
      </c>
      <c r="AP968" s="29">
        <v>28581373</v>
      </c>
    </row>
    <row r="969" spans="26:42" x14ac:dyDescent="0.25">
      <c r="Z969"/>
      <c r="AF969" s="29" t="s">
        <v>1217</v>
      </c>
      <c r="AG969" s="29" t="s">
        <v>1246</v>
      </c>
      <c r="AH969" s="32">
        <v>27.25</v>
      </c>
      <c r="AI969" s="33">
        <v>968</v>
      </c>
      <c r="AK969" s="34" t="s">
        <v>1217</v>
      </c>
      <c r="AL969" s="29" t="s">
        <v>1246</v>
      </c>
      <c r="AM969" s="29">
        <v>294</v>
      </c>
      <c r="AN969" s="34" t="s">
        <v>1217</v>
      </c>
      <c r="AO969" s="29" t="s">
        <v>1246</v>
      </c>
      <c r="AP969" s="29">
        <v>10605180</v>
      </c>
    </row>
    <row r="970" spans="26:42" x14ac:dyDescent="0.25">
      <c r="Z970"/>
      <c r="AF970" s="29" t="s">
        <v>1217</v>
      </c>
      <c r="AG970" s="29" t="s">
        <v>1247</v>
      </c>
      <c r="AH970" s="32">
        <v>18.350000000000001</v>
      </c>
      <c r="AI970" s="33">
        <v>969</v>
      </c>
      <c r="AK970" s="34" t="s">
        <v>1217</v>
      </c>
      <c r="AL970" s="29" t="s">
        <v>1247</v>
      </c>
      <c r="AM970" s="29">
        <v>84</v>
      </c>
      <c r="AN970" s="34" t="s">
        <v>1217</v>
      </c>
      <c r="AO970" s="29" t="s">
        <v>1247</v>
      </c>
      <c r="AP970" s="29">
        <v>4550580</v>
      </c>
    </row>
    <row r="971" spans="26:42" x14ac:dyDescent="0.25">
      <c r="Z971"/>
      <c r="AF971" s="29" t="s">
        <v>1217</v>
      </c>
      <c r="AG971" s="29" t="s">
        <v>1248</v>
      </c>
      <c r="AH971" s="32">
        <v>32.94</v>
      </c>
      <c r="AI971" s="33">
        <v>970</v>
      </c>
      <c r="AK971" s="34" t="s">
        <v>1217</v>
      </c>
      <c r="AL971" s="29" t="s">
        <v>1248</v>
      </c>
      <c r="AM971" s="29">
        <v>428</v>
      </c>
      <c r="AN971" s="34" t="s">
        <v>1217</v>
      </c>
      <c r="AO971" s="29" t="s">
        <v>1248</v>
      </c>
      <c r="AP971" s="29">
        <v>13025209</v>
      </c>
    </row>
    <row r="972" spans="26:42" x14ac:dyDescent="0.25">
      <c r="Z972"/>
      <c r="AF972" s="29" t="s">
        <v>1217</v>
      </c>
      <c r="AG972" s="29" t="s">
        <v>1249</v>
      </c>
      <c r="AH972" s="32">
        <v>47.45</v>
      </c>
      <c r="AI972" s="33">
        <v>971</v>
      </c>
      <c r="AK972" s="34" t="s">
        <v>1217</v>
      </c>
      <c r="AL972" s="29" t="s">
        <v>1249</v>
      </c>
      <c r="AM972" s="29">
        <v>322</v>
      </c>
      <c r="AN972" s="34" t="s">
        <v>1217</v>
      </c>
      <c r="AO972" s="29" t="s">
        <v>1249</v>
      </c>
      <c r="AP972" s="29">
        <v>6828867</v>
      </c>
    </row>
    <row r="973" spans="26:42" x14ac:dyDescent="0.25">
      <c r="Z973"/>
      <c r="AF973" s="29" t="s">
        <v>1217</v>
      </c>
      <c r="AG973" s="29" t="s">
        <v>1250</v>
      </c>
      <c r="AH973" s="32">
        <v>45.69</v>
      </c>
      <c r="AI973" s="33">
        <v>972</v>
      </c>
      <c r="AK973" s="34" t="s">
        <v>1217</v>
      </c>
      <c r="AL973" s="29" t="s">
        <v>1250</v>
      </c>
      <c r="AM973" s="29">
        <v>374</v>
      </c>
      <c r="AN973" s="34" t="s">
        <v>1217</v>
      </c>
      <c r="AO973" s="29" t="s">
        <v>1250</v>
      </c>
      <c r="AP973" s="29">
        <v>8261382</v>
      </c>
    </row>
    <row r="974" spans="26:42" x14ac:dyDescent="0.25">
      <c r="Z974"/>
      <c r="AF974" s="29" t="s">
        <v>1217</v>
      </c>
      <c r="AG974" s="29" t="s">
        <v>1251</v>
      </c>
      <c r="AH974" s="32">
        <v>18.57</v>
      </c>
      <c r="AI974" s="33">
        <v>973</v>
      </c>
      <c r="AK974" s="34" t="s">
        <v>1217</v>
      </c>
      <c r="AL974" s="29" t="s">
        <v>1251</v>
      </c>
      <c r="AM974" s="29">
        <v>274</v>
      </c>
      <c r="AN974" s="34" t="s">
        <v>1217</v>
      </c>
      <c r="AO974" s="29" t="s">
        <v>1251</v>
      </c>
      <c r="AP974" s="29">
        <v>14780007</v>
      </c>
    </row>
    <row r="975" spans="26:42" x14ac:dyDescent="0.25">
      <c r="Z975"/>
      <c r="AF975" s="29" t="s">
        <v>1217</v>
      </c>
      <c r="AG975" s="29" t="s">
        <v>1252</v>
      </c>
      <c r="AH975" s="32">
        <v>39.17</v>
      </c>
      <c r="AI975" s="33">
        <v>974</v>
      </c>
      <c r="AK975" s="34" t="s">
        <v>1217</v>
      </c>
      <c r="AL975" s="29" t="s">
        <v>1252</v>
      </c>
      <c r="AM975" s="29">
        <v>183</v>
      </c>
      <c r="AN975" s="34" t="s">
        <v>1217</v>
      </c>
      <c r="AO975" s="29" t="s">
        <v>1252</v>
      </c>
      <c r="AP975" s="29">
        <v>4608436</v>
      </c>
    </row>
    <row r="976" spans="26:42" x14ac:dyDescent="0.25">
      <c r="Z976"/>
      <c r="AF976" s="29" t="s">
        <v>1217</v>
      </c>
      <c r="AG976" s="29" t="s">
        <v>1253</v>
      </c>
      <c r="AH976" s="32">
        <v>33.89</v>
      </c>
      <c r="AI976" s="33">
        <v>975</v>
      </c>
      <c r="AK976" s="34" t="s">
        <v>1217</v>
      </c>
      <c r="AL976" s="29" t="s">
        <v>1253</v>
      </c>
      <c r="AM976" s="29">
        <v>513</v>
      </c>
      <c r="AN976" s="34" t="s">
        <v>1217</v>
      </c>
      <c r="AO976" s="29" t="s">
        <v>1253</v>
      </c>
      <c r="AP976" s="29">
        <v>15209826</v>
      </c>
    </row>
    <row r="977" spans="26:42" x14ac:dyDescent="0.25">
      <c r="Z977"/>
      <c r="AF977" s="29" t="s">
        <v>1254</v>
      </c>
      <c r="AG977" s="29" t="s">
        <v>1255</v>
      </c>
      <c r="AH977" s="32">
        <v>14.35</v>
      </c>
      <c r="AI977" s="33">
        <v>976</v>
      </c>
      <c r="AK977" s="34" t="s">
        <v>1254</v>
      </c>
      <c r="AL977" s="29" t="s">
        <v>1255</v>
      </c>
      <c r="AM977" s="29">
        <v>71</v>
      </c>
      <c r="AN977" s="34" t="s">
        <v>1254</v>
      </c>
      <c r="AO977" s="29" t="s">
        <v>1255</v>
      </c>
      <c r="AP977" s="29">
        <v>4913094</v>
      </c>
    </row>
    <row r="978" spans="26:42" x14ac:dyDescent="0.25">
      <c r="Z978"/>
      <c r="AF978" s="29" t="s">
        <v>1254</v>
      </c>
      <c r="AG978" s="29" t="s">
        <v>1256</v>
      </c>
      <c r="AH978" s="32">
        <v>47.25</v>
      </c>
      <c r="AI978" s="33">
        <v>977</v>
      </c>
      <c r="AK978" s="34" t="s">
        <v>1254</v>
      </c>
      <c r="AL978" s="29" t="s">
        <v>1256</v>
      </c>
      <c r="AM978" s="29">
        <v>553</v>
      </c>
      <c r="AN978" s="34" t="s">
        <v>1254</v>
      </c>
      <c r="AO978" s="29" t="s">
        <v>1256</v>
      </c>
      <c r="AP978" s="29">
        <v>11502513</v>
      </c>
    </row>
    <row r="979" spans="26:42" x14ac:dyDescent="0.25">
      <c r="Z979"/>
      <c r="AF979" s="29" t="s">
        <v>1254</v>
      </c>
      <c r="AG979" s="29" t="s">
        <v>1257</v>
      </c>
      <c r="AH979" s="32">
        <v>76.430000000000007</v>
      </c>
      <c r="AI979" s="33">
        <v>978</v>
      </c>
      <c r="AK979" s="34" t="s">
        <v>1254</v>
      </c>
      <c r="AL979" s="29" t="s">
        <v>1257</v>
      </c>
      <c r="AM979" s="29">
        <v>910</v>
      </c>
      <c r="AN979" s="34" t="s">
        <v>1254</v>
      </c>
      <c r="AO979" s="29" t="s">
        <v>1257</v>
      </c>
      <c r="AP979" s="29">
        <v>12017790</v>
      </c>
    </row>
    <row r="980" spans="26:42" x14ac:dyDescent="0.25">
      <c r="Z980"/>
      <c r="AF980" s="29" t="s">
        <v>1254</v>
      </c>
      <c r="AG980" s="29" t="s">
        <v>1258</v>
      </c>
      <c r="AH980" s="32">
        <v>48.02</v>
      </c>
      <c r="AI980" s="33">
        <v>979</v>
      </c>
      <c r="AK980" s="34" t="s">
        <v>1254</v>
      </c>
      <c r="AL980" s="29" t="s">
        <v>1258</v>
      </c>
      <c r="AM980" s="29">
        <v>197</v>
      </c>
      <c r="AN980" s="34" t="s">
        <v>1254</v>
      </c>
      <c r="AO980" s="29" t="s">
        <v>1258</v>
      </c>
      <c r="AP980" s="29">
        <v>4196168</v>
      </c>
    </row>
    <row r="981" spans="26:42" x14ac:dyDescent="0.25">
      <c r="Z981"/>
      <c r="AF981" s="29" t="s">
        <v>1254</v>
      </c>
      <c r="AG981" s="29" t="s">
        <v>1259</v>
      </c>
      <c r="AH981" s="32">
        <v>42.74</v>
      </c>
      <c r="AI981" s="33">
        <v>980</v>
      </c>
      <c r="AK981" s="34" t="s">
        <v>1254</v>
      </c>
      <c r="AL981" s="29" t="s">
        <v>1259</v>
      </c>
      <c r="AM981" s="29">
        <v>798</v>
      </c>
      <c r="AN981" s="34" t="s">
        <v>1254</v>
      </c>
      <c r="AO981" s="29" t="s">
        <v>1259</v>
      </c>
      <c r="AP981" s="29">
        <v>18742665</v>
      </c>
    </row>
    <row r="982" spans="26:42" x14ac:dyDescent="0.25">
      <c r="Z982"/>
      <c r="AF982" s="29" t="s">
        <v>1254</v>
      </c>
      <c r="AG982" s="29" t="s">
        <v>1260</v>
      </c>
      <c r="AH982" s="32">
        <v>19.190000000000001</v>
      </c>
      <c r="AI982" s="33">
        <v>981</v>
      </c>
      <c r="AK982" s="34" t="s">
        <v>1254</v>
      </c>
      <c r="AL982" s="29" t="s">
        <v>1260</v>
      </c>
      <c r="AM982" s="29">
        <v>209</v>
      </c>
      <c r="AN982" s="34" t="s">
        <v>1254</v>
      </c>
      <c r="AO982" s="29" t="s">
        <v>1260</v>
      </c>
      <c r="AP982" s="29">
        <v>10788919</v>
      </c>
    </row>
    <row r="983" spans="26:42" x14ac:dyDescent="0.25">
      <c r="Z983"/>
      <c r="AF983" s="29" t="s">
        <v>1254</v>
      </c>
      <c r="AG983" s="29" t="s">
        <v>1261</v>
      </c>
      <c r="AH983" s="32">
        <v>17.86</v>
      </c>
      <c r="AI983" s="33">
        <v>982</v>
      </c>
      <c r="AK983" s="34" t="s">
        <v>1254</v>
      </c>
      <c r="AL983" s="29" t="s">
        <v>1261</v>
      </c>
      <c r="AM983" s="29">
        <v>59</v>
      </c>
      <c r="AN983" s="34" t="s">
        <v>1254</v>
      </c>
      <c r="AO983" s="29" t="s">
        <v>1261</v>
      </c>
      <c r="AP983" s="29">
        <v>3331754</v>
      </c>
    </row>
    <row r="984" spans="26:42" x14ac:dyDescent="0.25">
      <c r="Z984"/>
      <c r="AF984" s="29" t="s">
        <v>1254</v>
      </c>
      <c r="AG984" s="29" t="s">
        <v>1262</v>
      </c>
      <c r="AH984" s="32">
        <v>71.739999999999995</v>
      </c>
      <c r="AI984" s="33">
        <v>983</v>
      </c>
      <c r="AK984" s="34" t="s">
        <v>1254</v>
      </c>
      <c r="AL984" s="29" t="s">
        <v>1262</v>
      </c>
      <c r="AM984" s="29">
        <v>313</v>
      </c>
      <c r="AN984" s="34" t="s">
        <v>1254</v>
      </c>
      <c r="AO984" s="29" t="s">
        <v>1262</v>
      </c>
      <c r="AP984" s="29">
        <v>4293528</v>
      </c>
    </row>
    <row r="985" spans="26:42" x14ac:dyDescent="0.25">
      <c r="Z985"/>
      <c r="AF985" s="29" t="s">
        <v>1254</v>
      </c>
      <c r="AG985" s="29" t="s">
        <v>1263</v>
      </c>
      <c r="AH985" s="32">
        <v>108.99</v>
      </c>
      <c r="AI985" s="33">
        <v>984</v>
      </c>
      <c r="AK985" s="34" t="s">
        <v>1254</v>
      </c>
      <c r="AL985" s="29" t="s">
        <v>1263</v>
      </c>
      <c r="AM985" s="29">
        <v>555</v>
      </c>
      <c r="AN985" s="34" t="s">
        <v>1254</v>
      </c>
      <c r="AO985" s="29" t="s">
        <v>1263</v>
      </c>
      <c r="AP985" s="29">
        <v>5060274</v>
      </c>
    </row>
    <row r="986" spans="26:42" x14ac:dyDescent="0.25">
      <c r="Z986"/>
      <c r="AF986" s="29" t="s">
        <v>1254</v>
      </c>
      <c r="AG986" s="29" t="s">
        <v>1264</v>
      </c>
      <c r="AH986" s="32">
        <v>25.99</v>
      </c>
      <c r="AI986" s="33">
        <v>985</v>
      </c>
      <c r="AK986" s="34" t="s">
        <v>1254</v>
      </c>
      <c r="AL986" s="29" t="s">
        <v>1264</v>
      </c>
      <c r="AM986" s="29">
        <v>153</v>
      </c>
      <c r="AN986" s="34" t="s">
        <v>1254</v>
      </c>
      <c r="AO986" s="29" t="s">
        <v>1264</v>
      </c>
      <c r="AP986" s="29">
        <v>5905699</v>
      </c>
    </row>
    <row r="987" spans="26:42" x14ac:dyDescent="0.25">
      <c r="Z987"/>
      <c r="AF987" s="29" t="s">
        <v>1254</v>
      </c>
      <c r="AG987" s="29" t="s">
        <v>1265</v>
      </c>
      <c r="AH987" s="32">
        <v>108.47</v>
      </c>
      <c r="AI987" s="33">
        <v>986</v>
      </c>
      <c r="AK987" s="34" t="s">
        <v>1254</v>
      </c>
      <c r="AL987" s="29" t="s">
        <v>1265</v>
      </c>
      <c r="AM987" s="29">
        <v>669</v>
      </c>
      <c r="AN987" s="34" t="s">
        <v>1254</v>
      </c>
      <c r="AO987" s="29" t="s">
        <v>1265</v>
      </c>
      <c r="AP987" s="29">
        <v>6144297</v>
      </c>
    </row>
    <row r="988" spans="26:42" x14ac:dyDescent="0.25">
      <c r="Z988"/>
      <c r="AF988" s="29" t="s">
        <v>1254</v>
      </c>
      <c r="AG988" s="29" t="s">
        <v>1266</v>
      </c>
      <c r="AH988" s="32">
        <v>29.6</v>
      </c>
      <c r="AI988" s="33">
        <v>987</v>
      </c>
      <c r="AK988" s="34" t="s">
        <v>1254</v>
      </c>
      <c r="AL988" s="29" t="s">
        <v>1266</v>
      </c>
      <c r="AM988" s="29">
        <v>189</v>
      </c>
      <c r="AN988" s="34" t="s">
        <v>1254</v>
      </c>
      <c r="AO988" s="29" t="s">
        <v>1266</v>
      </c>
      <c r="AP988" s="29">
        <v>6385637</v>
      </c>
    </row>
    <row r="989" spans="26:42" x14ac:dyDescent="0.25">
      <c r="Z989"/>
      <c r="AF989" s="29" t="s">
        <v>1254</v>
      </c>
      <c r="AG989" s="29" t="s">
        <v>1267</v>
      </c>
      <c r="AH989" s="32">
        <v>23.63</v>
      </c>
      <c r="AI989" s="33">
        <v>988</v>
      </c>
      <c r="AK989" s="34" t="s">
        <v>1254</v>
      </c>
      <c r="AL989" s="29" t="s">
        <v>1267</v>
      </c>
      <c r="AM989" s="29">
        <v>272</v>
      </c>
      <c r="AN989" s="34" t="s">
        <v>1254</v>
      </c>
      <c r="AO989" s="29" t="s">
        <v>1267</v>
      </c>
      <c r="AP989" s="29">
        <v>11509408</v>
      </c>
    </row>
    <row r="990" spans="26:42" x14ac:dyDescent="0.25">
      <c r="Z990"/>
      <c r="AF990" s="29" t="s">
        <v>1254</v>
      </c>
      <c r="AG990" s="29" t="s">
        <v>1268</v>
      </c>
      <c r="AH990" s="32">
        <v>21.77</v>
      </c>
      <c r="AI990" s="33">
        <v>989</v>
      </c>
      <c r="AK990" s="34" t="s">
        <v>1254</v>
      </c>
      <c r="AL990" s="29" t="s">
        <v>1268</v>
      </c>
      <c r="AM990" s="29">
        <v>241</v>
      </c>
      <c r="AN990" s="34" t="s">
        <v>1254</v>
      </c>
      <c r="AO990" s="29" t="s">
        <v>1268</v>
      </c>
      <c r="AP990" s="29">
        <v>11002552</v>
      </c>
    </row>
    <row r="991" spans="26:42" x14ac:dyDescent="0.25">
      <c r="Z991"/>
      <c r="AF991" s="29" t="s">
        <v>1254</v>
      </c>
      <c r="AG991" s="29" t="s">
        <v>1269</v>
      </c>
      <c r="AH991" s="32">
        <v>17.87</v>
      </c>
      <c r="AI991" s="33">
        <v>990</v>
      </c>
      <c r="AK991" s="34" t="s">
        <v>1254</v>
      </c>
      <c r="AL991" s="29" t="s">
        <v>1269</v>
      </c>
      <c r="AM991" s="29">
        <v>225</v>
      </c>
      <c r="AN991" s="34" t="s">
        <v>1254</v>
      </c>
      <c r="AO991" s="29" t="s">
        <v>1269</v>
      </c>
      <c r="AP991" s="29">
        <v>12313292</v>
      </c>
    </row>
    <row r="992" spans="26:42" x14ac:dyDescent="0.25">
      <c r="Z992"/>
      <c r="AF992" s="29" t="s">
        <v>1254</v>
      </c>
      <c r="AG992" s="29" t="s">
        <v>1270</v>
      </c>
      <c r="AH992" s="32">
        <v>44.58</v>
      </c>
      <c r="AI992" s="33">
        <v>991</v>
      </c>
      <c r="AK992" s="34" t="s">
        <v>1254</v>
      </c>
      <c r="AL992" s="29" t="s">
        <v>1270</v>
      </c>
      <c r="AM992" s="29">
        <v>170</v>
      </c>
      <c r="AN992" s="34" t="s">
        <v>1254</v>
      </c>
      <c r="AO992" s="29" t="s">
        <v>1270</v>
      </c>
      <c r="AP992" s="29">
        <v>3611100</v>
      </c>
    </row>
    <row r="993" spans="26:42" x14ac:dyDescent="0.25">
      <c r="Z993"/>
      <c r="AF993" s="29" t="s">
        <v>1254</v>
      </c>
      <c r="AG993" s="29" t="s">
        <v>1271</v>
      </c>
      <c r="AH993" s="32">
        <v>60.19</v>
      </c>
      <c r="AI993" s="33">
        <v>992</v>
      </c>
      <c r="AK993" s="34" t="s">
        <v>1254</v>
      </c>
      <c r="AL993" s="29" t="s">
        <v>1271</v>
      </c>
      <c r="AM993" s="29">
        <v>551</v>
      </c>
      <c r="AN993" s="34" t="s">
        <v>1254</v>
      </c>
      <c r="AO993" s="29" t="s">
        <v>1271</v>
      </c>
      <c r="AP993" s="29">
        <v>9196092</v>
      </c>
    </row>
    <row r="994" spans="26:42" x14ac:dyDescent="0.25">
      <c r="Z994"/>
      <c r="AF994" s="29" t="s">
        <v>1254</v>
      </c>
      <c r="AG994" s="29" t="s">
        <v>1272</v>
      </c>
      <c r="AH994" s="32">
        <v>46.19</v>
      </c>
      <c r="AI994" s="33">
        <v>993</v>
      </c>
      <c r="AK994" s="34" t="s">
        <v>1254</v>
      </c>
      <c r="AL994" s="29" t="s">
        <v>1272</v>
      </c>
      <c r="AM994" s="29">
        <v>423</v>
      </c>
      <c r="AN994" s="34" t="s">
        <v>1254</v>
      </c>
      <c r="AO994" s="29" t="s">
        <v>1272</v>
      </c>
      <c r="AP994" s="29">
        <v>9200343</v>
      </c>
    </row>
    <row r="995" spans="26:42" x14ac:dyDescent="0.25">
      <c r="Z995"/>
      <c r="AF995" s="29" t="s">
        <v>1254</v>
      </c>
      <c r="AG995" s="29" t="s">
        <v>1273</v>
      </c>
      <c r="AH995" s="32">
        <v>8.7799999999999994</v>
      </c>
      <c r="AI995" s="33">
        <v>994</v>
      </c>
      <c r="AK995" s="34" t="s">
        <v>1254</v>
      </c>
      <c r="AL995" s="29" t="s">
        <v>1273</v>
      </c>
      <c r="AM995" s="29">
        <v>101</v>
      </c>
      <c r="AN995" s="34" t="s">
        <v>1254</v>
      </c>
      <c r="AO995" s="29" t="s">
        <v>1273</v>
      </c>
      <c r="AP995" s="29">
        <v>11671850</v>
      </c>
    </row>
    <row r="996" spans="26:42" x14ac:dyDescent="0.25">
      <c r="Z996"/>
      <c r="AF996" s="29" t="s">
        <v>1254</v>
      </c>
      <c r="AG996" s="29" t="s">
        <v>1274</v>
      </c>
      <c r="AH996" s="32">
        <v>22.1</v>
      </c>
      <c r="AI996" s="33">
        <v>995</v>
      </c>
      <c r="AK996" s="34" t="s">
        <v>1254</v>
      </c>
      <c r="AL996" s="29" t="s">
        <v>1274</v>
      </c>
      <c r="AM996" s="29">
        <v>442</v>
      </c>
      <c r="AN996" s="34" t="s">
        <v>1254</v>
      </c>
      <c r="AO996" s="29" t="s">
        <v>1274</v>
      </c>
      <c r="AP996" s="29">
        <v>20203877</v>
      </c>
    </row>
    <row r="997" spans="26:42" x14ac:dyDescent="0.25">
      <c r="Z997"/>
      <c r="AF997" s="29" t="s">
        <v>1254</v>
      </c>
      <c r="AG997" s="29" t="s">
        <v>1275</v>
      </c>
      <c r="AH997" s="32">
        <v>67.8</v>
      </c>
      <c r="AI997" s="33">
        <v>996</v>
      </c>
      <c r="AK997" s="34" t="s">
        <v>1254</v>
      </c>
      <c r="AL997" s="29" t="s">
        <v>1275</v>
      </c>
      <c r="AM997" s="29">
        <v>715</v>
      </c>
      <c r="AN997" s="34" t="s">
        <v>1254</v>
      </c>
      <c r="AO997" s="29" t="s">
        <v>1275</v>
      </c>
      <c r="AP997" s="29">
        <v>10442412</v>
      </c>
    </row>
    <row r="998" spans="26:42" x14ac:dyDescent="0.25">
      <c r="Z998"/>
      <c r="AF998" s="29" t="s">
        <v>1254</v>
      </c>
      <c r="AG998" s="29" t="s">
        <v>1276</v>
      </c>
      <c r="AH998" s="32">
        <v>56.49</v>
      </c>
      <c r="AI998" s="33">
        <v>997</v>
      </c>
      <c r="AK998" s="34" t="s">
        <v>1254</v>
      </c>
      <c r="AL998" s="29" t="s">
        <v>1276</v>
      </c>
      <c r="AM998" s="29">
        <v>543</v>
      </c>
      <c r="AN998" s="34" t="s">
        <v>1254</v>
      </c>
      <c r="AO998" s="29" t="s">
        <v>1276</v>
      </c>
      <c r="AP998" s="29">
        <v>9630359</v>
      </c>
    </row>
    <row r="999" spans="26:42" x14ac:dyDescent="0.25">
      <c r="Z999"/>
      <c r="AF999" s="29" t="s">
        <v>1254</v>
      </c>
      <c r="AG999" s="29" t="s">
        <v>1277</v>
      </c>
      <c r="AH999" s="32">
        <v>17.170000000000002</v>
      </c>
      <c r="AI999" s="33">
        <v>998</v>
      </c>
      <c r="AK999" s="34" t="s">
        <v>1254</v>
      </c>
      <c r="AL999" s="29" t="s">
        <v>1277</v>
      </c>
      <c r="AM999" s="29">
        <v>197</v>
      </c>
      <c r="AN999" s="34" t="s">
        <v>1254</v>
      </c>
      <c r="AO999" s="29" t="s">
        <v>1277</v>
      </c>
      <c r="AP999" s="29">
        <v>11325070</v>
      </c>
    </row>
    <row r="1000" spans="26:42" x14ac:dyDescent="0.25">
      <c r="Z1000"/>
      <c r="AF1000" s="29" t="s">
        <v>1254</v>
      </c>
      <c r="AG1000" s="29" t="s">
        <v>1278</v>
      </c>
      <c r="AH1000" s="32">
        <v>24.83</v>
      </c>
      <c r="AI1000" s="33">
        <v>999</v>
      </c>
      <c r="AK1000" s="34" t="s">
        <v>1254</v>
      </c>
      <c r="AL1000" s="29" t="s">
        <v>1278</v>
      </c>
      <c r="AM1000" s="29">
        <v>129</v>
      </c>
      <c r="AN1000" s="34" t="s">
        <v>1254</v>
      </c>
      <c r="AO1000" s="29" t="s">
        <v>1278</v>
      </c>
      <c r="AP1000" s="29">
        <v>5235392</v>
      </c>
    </row>
    <row r="1001" spans="26:42" x14ac:dyDescent="0.25">
      <c r="Z1001"/>
      <c r="AF1001" s="29" t="s">
        <v>1254</v>
      </c>
      <c r="AG1001" s="29" t="s">
        <v>1279</v>
      </c>
      <c r="AH1001" s="32">
        <v>23.75</v>
      </c>
      <c r="AI1001" s="33">
        <v>1000</v>
      </c>
      <c r="AK1001" s="34" t="s">
        <v>1254</v>
      </c>
      <c r="AL1001" s="29" t="s">
        <v>1279</v>
      </c>
      <c r="AM1001" s="29">
        <v>253</v>
      </c>
      <c r="AN1001" s="34" t="s">
        <v>1254</v>
      </c>
      <c r="AO1001" s="29" t="s">
        <v>1279</v>
      </c>
      <c r="AP1001" s="29">
        <v>10422262</v>
      </c>
    </row>
    <row r="1002" spans="26:42" x14ac:dyDescent="0.25">
      <c r="Z1002"/>
      <c r="AF1002" s="29" t="s">
        <v>1254</v>
      </c>
      <c r="AG1002" s="29" t="s">
        <v>1280</v>
      </c>
      <c r="AH1002" s="32">
        <v>72.400000000000006</v>
      </c>
      <c r="AI1002" s="33">
        <v>1001</v>
      </c>
      <c r="AK1002" s="34" t="s">
        <v>1254</v>
      </c>
      <c r="AL1002" s="29" t="s">
        <v>1280</v>
      </c>
      <c r="AM1002" s="29">
        <v>856</v>
      </c>
      <c r="AN1002" s="34" t="s">
        <v>1254</v>
      </c>
      <c r="AO1002" s="29" t="s">
        <v>1280</v>
      </c>
      <c r="AP1002" s="29">
        <v>11844020</v>
      </c>
    </row>
    <row r="1003" spans="26:42" x14ac:dyDescent="0.25">
      <c r="Z1003"/>
      <c r="AF1003" s="29" t="s">
        <v>1254</v>
      </c>
      <c r="AG1003" s="29" t="s">
        <v>1281</v>
      </c>
      <c r="AH1003" s="32">
        <v>12.17</v>
      </c>
      <c r="AI1003" s="33">
        <v>1002</v>
      </c>
      <c r="AK1003" s="34" t="s">
        <v>1254</v>
      </c>
      <c r="AL1003" s="29" t="s">
        <v>1281</v>
      </c>
      <c r="AM1003" s="29">
        <v>193</v>
      </c>
      <c r="AN1003" s="34" t="s">
        <v>1254</v>
      </c>
      <c r="AO1003" s="29" t="s">
        <v>1281</v>
      </c>
      <c r="AP1003" s="29">
        <v>15775195</v>
      </c>
    </row>
    <row r="1004" spans="26:42" x14ac:dyDescent="0.25">
      <c r="Z1004"/>
      <c r="AF1004" s="29" t="s">
        <v>1254</v>
      </c>
      <c r="AG1004" s="29" t="s">
        <v>1282</v>
      </c>
      <c r="AH1004" s="32">
        <v>12.09</v>
      </c>
      <c r="AI1004" s="33">
        <v>1003</v>
      </c>
      <c r="AK1004" s="34" t="s">
        <v>1254</v>
      </c>
      <c r="AL1004" s="29" t="s">
        <v>1282</v>
      </c>
      <c r="AM1004" s="29">
        <v>134</v>
      </c>
      <c r="AN1004" s="34" t="s">
        <v>1254</v>
      </c>
      <c r="AO1004" s="29" t="s">
        <v>1282</v>
      </c>
      <c r="AP1004" s="29">
        <v>11081864</v>
      </c>
    </row>
    <row r="1005" spans="26:42" x14ac:dyDescent="0.25">
      <c r="Z1005"/>
      <c r="AF1005" s="29" t="s">
        <v>1254</v>
      </c>
      <c r="AG1005" s="29" t="s">
        <v>1283</v>
      </c>
      <c r="AH1005" s="32">
        <v>27.64</v>
      </c>
      <c r="AI1005" s="33">
        <v>1004</v>
      </c>
      <c r="AK1005" s="34" t="s">
        <v>1254</v>
      </c>
      <c r="AL1005" s="29" t="s">
        <v>1283</v>
      </c>
      <c r="AM1005" s="29">
        <v>545</v>
      </c>
      <c r="AN1005" s="34" t="s">
        <v>1254</v>
      </c>
      <c r="AO1005" s="29" t="s">
        <v>1283</v>
      </c>
      <c r="AP1005" s="29">
        <v>19646395</v>
      </c>
    </row>
    <row r="1006" spans="26:42" x14ac:dyDescent="0.25">
      <c r="Z1006"/>
      <c r="AF1006" s="29" t="s">
        <v>1254</v>
      </c>
      <c r="AG1006" s="29" t="s">
        <v>1284</v>
      </c>
      <c r="AH1006" s="32">
        <v>36.799999999999997</v>
      </c>
      <c r="AI1006" s="33">
        <v>1005</v>
      </c>
      <c r="AK1006" s="34" t="s">
        <v>1254</v>
      </c>
      <c r="AL1006" s="29" t="s">
        <v>1284</v>
      </c>
      <c r="AM1006" s="29">
        <v>697</v>
      </c>
      <c r="AN1006" s="34" t="s">
        <v>1254</v>
      </c>
      <c r="AO1006" s="29" t="s">
        <v>1284</v>
      </c>
      <c r="AP1006" s="29">
        <v>18927608</v>
      </c>
    </row>
    <row r="1007" spans="26:42" x14ac:dyDescent="0.25">
      <c r="Z1007"/>
      <c r="AF1007" s="29" t="s">
        <v>1254</v>
      </c>
      <c r="AG1007" s="29" t="s">
        <v>1285</v>
      </c>
      <c r="AH1007" s="32">
        <v>34.380000000000003</v>
      </c>
      <c r="AI1007" s="33">
        <v>1006</v>
      </c>
      <c r="AK1007" s="34" t="s">
        <v>1254</v>
      </c>
      <c r="AL1007" s="29" t="s">
        <v>1285</v>
      </c>
      <c r="AM1007" s="29">
        <v>441</v>
      </c>
      <c r="AN1007" s="34" t="s">
        <v>1254</v>
      </c>
      <c r="AO1007" s="29" t="s">
        <v>1285</v>
      </c>
      <c r="AP1007" s="29">
        <v>12842401</v>
      </c>
    </row>
    <row r="1008" spans="26:42" x14ac:dyDescent="0.25">
      <c r="Z1008"/>
      <c r="AF1008" s="29" t="s">
        <v>1254</v>
      </c>
      <c r="AG1008" s="29" t="s">
        <v>1286</v>
      </c>
      <c r="AH1008" s="32">
        <v>45.53</v>
      </c>
      <c r="AI1008" s="33">
        <v>1007</v>
      </c>
      <c r="AK1008" s="34" t="s">
        <v>1254</v>
      </c>
      <c r="AL1008" s="29" t="s">
        <v>1286</v>
      </c>
      <c r="AM1008" s="29">
        <v>246</v>
      </c>
      <c r="AN1008" s="34" t="s">
        <v>1254</v>
      </c>
      <c r="AO1008" s="29" t="s">
        <v>1286</v>
      </c>
      <c r="AP1008" s="29">
        <v>5601290</v>
      </c>
    </row>
    <row r="1009" spans="26:42" x14ac:dyDescent="0.25">
      <c r="Z1009"/>
      <c r="AF1009" s="29" t="s">
        <v>1254</v>
      </c>
      <c r="AG1009" s="29" t="s">
        <v>1287</v>
      </c>
      <c r="AH1009" s="32">
        <v>27.58</v>
      </c>
      <c r="AI1009" s="33">
        <v>1008</v>
      </c>
      <c r="AK1009" s="34" t="s">
        <v>1254</v>
      </c>
      <c r="AL1009" s="29" t="s">
        <v>1287</v>
      </c>
      <c r="AM1009" s="29">
        <v>249</v>
      </c>
      <c r="AN1009" s="34" t="s">
        <v>1254</v>
      </c>
      <c r="AO1009" s="29" t="s">
        <v>1287</v>
      </c>
      <c r="AP1009" s="29">
        <v>8594072</v>
      </c>
    </row>
    <row r="1010" spans="26:42" x14ac:dyDescent="0.25">
      <c r="Z1010"/>
      <c r="AF1010" s="29" t="s">
        <v>1254</v>
      </c>
      <c r="AG1010" s="29" t="s">
        <v>1288</v>
      </c>
      <c r="AH1010" s="32">
        <v>21.11</v>
      </c>
      <c r="AI1010" s="33">
        <v>1009</v>
      </c>
      <c r="AK1010" s="34" t="s">
        <v>1254</v>
      </c>
      <c r="AL1010" s="29" t="s">
        <v>1288</v>
      </c>
      <c r="AM1010" s="29">
        <v>155</v>
      </c>
      <c r="AN1010" s="34" t="s">
        <v>1254</v>
      </c>
      <c r="AO1010" s="29" t="s">
        <v>1288</v>
      </c>
      <c r="AP1010" s="29">
        <v>7554974</v>
      </c>
    </row>
    <row r="1011" spans="26:42" x14ac:dyDescent="0.25">
      <c r="Z1011"/>
      <c r="AF1011" s="29" t="s">
        <v>1254</v>
      </c>
      <c r="AG1011" s="29" t="s">
        <v>1289</v>
      </c>
      <c r="AH1011" s="32">
        <v>51.71</v>
      </c>
      <c r="AI1011" s="33">
        <v>1010</v>
      </c>
      <c r="AK1011" s="34" t="s">
        <v>1254</v>
      </c>
      <c r="AL1011" s="29" t="s">
        <v>1289</v>
      </c>
      <c r="AM1011" s="29">
        <v>776</v>
      </c>
      <c r="AN1011" s="34" t="s">
        <v>1254</v>
      </c>
      <c r="AO1011" s="29" t="s">
        <v>1289</v>
      </c>
      <c r="AP1011" s="29">
        <v>15132302</v>
      </c>
    </row>
    <row r="1012" spans="26:42" x14ac:dyDescent="0.25">
      <c r="Z1012"/>
      <c r="AF1012" s="29" t="s">
        <v>1254</v>
      </c>
      <c r="AG1012" s="29" t="s">
        <v>1290</v>
      </c>
      <c r="AH1012" s="32">
        <v>33.24</v>
      </c>
      <c r="AI1012" s="33">
        <v>1011</v>
      </c>
      <c r="AK1012" s="34" t="s">
        <v>1254</v>
      </c>
      <c r="AL1012" s="29" t="s">
        <v>1290</v>
      </c>
      <c r="AM1012" s="29">
        <v>254</v>
      </c>
      <c r="AN1012" s="34" t="s">
        <v>1254</v>
      </c>
      <c r="AO1012" s="29" t="s">
        <v>1290</v>
      </c>
      <c r="AP1012" s="29">
        <v>7656035</v>
      </c>
    </row>
    <row r="1013" spans="26:42" x14ac:dyDescent="0.25">
      <c r="Z1013"/>
      <c r="AF1013" s="29" t="s">
        <v>1254</v>
      </c>
      <c r="AG1013" s="29" t="s">
        <v>1291</v>
      </c>
      <c r="AH1013" s="32">
        <v>18.670000000000002</v>
      </c>
      <c r="AI1013" s="33">
        <v>1012</v>
      </c>
      <c r="AK1013" s="34" t="s">
        <v>1254</v>
      </c>
      <c r="AL1013" s="29" t="s">
        <v>1291</v>
      </c>
      <c r="AM1013" s="29">
        <v>213</v>
      </c>
      <c r="AN1013" s="34" t="s">
        <v>1254</v>
      </c>
      <c r="AO1013" s="29" t="s">
        <v>1291</v>
      </c>
      <c r="AP1013" s="29">
        <v>11407510</v>
      </c>
    </row>
    <row r="1014" spans="26:42" x14ac:dyDescent="0.25">
      <c r="Z1014"/>
      <c r="AF1014" s="29" t="s">
        <v>1254</v>
      </c>
      <c r="AG1014" s="29" t="s">
        <v>1292</v>
      </c>
      <c r="AH1014" s="32">
        <v>43.09</v>
      </c>
      <c r="AI1014" s="33">
        <v>1013</v>
      </c>
      <c r="AK1014" s="34" t="s">
        <v>1254</v>
      </c>
      <c r="AL1014" s="29" t="s">
        <v>1292</v>
      </c>
      <c r="AM1014" s="29">
        <v>339</v>
      </c>
      <c r="AN1014" s="34" t="s">
        <v>1254</v>
      </c>
      <c r="AO1014" s="29" t="s">
        <v>1292</v>
      </c>
      <c r="AP1014" s="29">
        <v>7925981</v>
      </c>
    </row>
    <row r="1015" spans="26:42" x14ac:dyDescent="0.25">
      <c r="Z1015"/>
      <c r="AF1015" s="29" t="s">
        <v>1254</v>
      </c>
      <c r="AG1015" s="29" t="s">
        <v>1293</v>
      </c>
      <c r="AH1015" s="32">
        <v>87.85</v>
      </c>
      <c r="AI1015" s="33">
        <v>1014</v>
      </c>
      <c r="AK1015" s="34" t="s">
        <v>1254</v>
      </c>
      <c r="AL1015" s="29" t="s">
        <v>1293</v>
      </c>
      <c r="AM1015" s="29">
        <v>968</v>
      </c>
      <c r="AN1015" s="34" t="s">
        <v>1254</v>
      </c>
      <c r="AO1015" s="29" t="s">
        <v>1293</v>
      </c>
      <c r="AP1015" s="29">
        <v>11076066</v>
      </c>
    </row>
    <row r="1016" spans="26:42" x14ac:dyDescent="0.25">
      <c r="Z1016"/>
      <c r="AF1016" s="29" t="s">
        <v>1254</v>
      </c>
      <c r="AG1016" s="29" t="s">
        <v>1294</v>
      </c>
      <c r="AH1016" s="32">
        <v>20.309999999999999</v>
      </c>
      <c r="AI1016" s="33">
        <v>1015</v>
      </c>
      <c r="AK1016" s="34" t="s">
        <v>1254</v>
      </c>
      <c r="AL1016" s="29" t="s">
        <v>1294</v>
      </c>
      <c r="AM1016" s="29">
        <v>147</v>
      </c>
      <c r="AN1016" s="34" t="s">
        <v>1254</v>
      </c>
      <c r="AO1016" s="29" t="s">
        <v>1294</v>
      </c>
      <c r="AP1016" s="29">
        <v>7162344</v>
      </c>
    </row>
    <row r="1017" spans="26:42" x14ac:dyDescent="0.25">
      <c r="Z1017"/>
      <c r="AF1017" s="29" t="s">
        <v>1254</v>
      </c>
      <c r="AG1017" s="29" t="s">
        <v>1295</v>
      </c>
      <c r="AH1017" s="32">
        <v>2.79</v>
      </c>
      <c r="AI1017" s="33">
        <v>1016</v>
      </c>
      <c r="AK1017" s="34" t="s">
        <v>1254</v>
      </c>
      <c r="AL1017" s="29" t="s">
        <v>1295</v>
      </c>
      <c r="AM1017" s="29">
        <v>29</v>
      </c>
      <c r="AN1017" s="34" t="s">
        <v>1254</v>
      </c>
      <c r="AO1017" s="29" t="s">
        <v>1295</v>
      </c>
      <c r="AP1017" s="29">
        <v>10402555</v>
      </c>
    </row>
    <row r="1018" spans="26:42" x14ac:dyDescent="0.25">
      <c r="Z1018"/>
      <c r="AF1018" s="29" t="s">
        <v>1254</v>
      </c>
      <c r="AG1018" s="29" t="s">
        <v>1296</v>
      </c>
      <c r="AH1018" s="32">
        <v>59.6</v>
      </c>
      <c r="AI1018" s="33">
        <v>1017</v>
      </c>
      <c r="AK1018" s="34" t="s">
        <v>1254</v>
      </c>
      <c r="AL1018" s="29" t="s">
        <v>1296</v>
      </c>
      <c r="AM1018" s="29">
        <v>366</v>
      </c>
      <c r="AN1018" s="34" t="s">
        <v>1254</v>
      </c>
      <c r="AO1018" s="29" t="s">
        <v>1296</v>
      </c>
      <c r="AP1018" s="29">
        <v>6199667</v>
      </c>
    </row>
    <row r="1019" spans="26:42" x14ac:dyDescent="0.25">
      <c r="Z1019"/>
      <c r="AF1019" s="29" t="s">
        <v>1254</v>
      </c>
      <c r="AG1019" s="29" t="s">
        <v>1297</v>
      </c>
      <c r="AH1019" s="32">
        <v>12.68</v>
      </c>
      <c r="AI1019" s="33">
        <v>1018</v>
      </c>
      <c r="AK1019" s="34" t="s">
        <v>1254</v>
      </c>
      <c r="AL1019" s="29" t="s">
        <v>1297</v>
      </c>
      <c r="AM1019" s="29">
        <v>76</v>
      </c>
      <c r="AN1019" s="34" t="s">
        <v>1254</v>
      </c>
      <c r="AO1019" s="29" t="s">
        <v>1297</v>
      </c>
      <c r="AP1019" s="29">
        <v>6151828</v>
      </c>
    </row>
    <row r="1020" spans="26:42" x14ac:dyDescent="0.25">
      <c r="Z1020"/>
      <c r="AF1020" s="29" t="s">
        <v>1254</v>
      </c>
      <c r="AG1020" s="29" t="s">
        <v>1298</v>
      </c>
      <c r="AH1020" s="32">
        <v>9.01</v>
      </c>
      <c r="AI1020" s="33">
        <v>1019</v>
      </c>
      <c r="AK1020" s="34" t="s">
        <v>1254</v>
      </c>
      <c r="AL1020" s="29" t="s">
        <v>1298</v>
      </c>
      <c r="AM1020" s="29">
        <v>270</v>
      </c>
      <c r="AN1020" s="34" t="s">
        <v>1254</v>
      </c>
      <c r="AO1020" s="29" t="s">
        <v>1298</v>
      </c>
      <c r="AP1020" s="29">
        <v>30066156</v>
      </c>
    </row>
    <row r="1021" spans="26:42" x14ac:dyDescent="0.25">
      <c r="Z1021"/>
      <c r="AF1021" s="29" t="s">
        <v>1254</v>
      </c>
      <c r="AG1021" s="29" t="s">
        <v>1299</v>
      </c>
      <c r="AH1021" s="32">
        <v>80.599999999999994</v>
      </c>
      <c r="AI1021" s="33">
        <v>1020</v>
      </c>
      <c r="AK1021" s="34" t="s">
        <v>1254</v>
      </c>
      <c r="AL1021" s="29" t="s">
        <v>1299</v>
      </c>
      <c r="AM1021" s="29">
        <v>549</v>
      </c>
      <c r="AN1021" s="34" t="s">
        <v>1254</v>
      </c>
      <c r="AO1021" s="29" t="s">
        <v>1299</v>
      </c>
      <c r="AP1021" s="29">
        <v>6829962</v>
      </c>
    </row>
    <row r="1022" spans="26:42" x14ac:dyDescent="0.25">
      <c r="Z1022"/>
      <c r="AF1022" s="29" t="s">
        <v>1254</v>
      </c>
      <c r="AG1022" s="29" t="s">
        <v>1300</v>
      </c>
      <c r="AH1022" s="32">
        <v>30.55</v>
      </c>
      <c r="AI1022" s="33">
        <v>1021</v>
      </c>
      <c r="AK1022" s="34" t="s">
        <v>1254</v>
      </c>
      <c r="AL1022" s="29" t="s">
        <v>1300</v>
      </c>
      <c r="AM1022" s="29">
        <v>187</v>
      </c>
      <c r="AN1022" s="34" t="s">
        <v>1254</v>
      </c>
      <c r="AO1022" s="29" t="s">
        <v>1300</v>
      </c>
      <c r="AP1022" s="29">
        <v>6088304</v>
      </c>
    </row>
    <row r="1023" spans="26:42" x14ac:dyDescent="0.25">
      <c r="Z1023"/>
      <c r="AF1023" s="29" t="s">
        <v>1254</v>
      </c>
      <c r="AG1023" s="29" t="s">
        <v>1301</v>
      </c>
      <c r="AH1023" s="32">
        <v>24.18</v>
      </c>
      <c r="AI1023" s="33">
        <v>1022</v>
      </c>
      <c r="AK1023" s="34" t="s">
        <v>1254</v>
      </c>
      <c r="AL1023" s="29" t="s">
        <v>1301</v>
      </c>
      <c r="AM1023" s="29">
        <v>102</v>
      </c>
      <c r="AN1023" s="34" t="s">
        <v>1254</v>
      </c>
      <c r="AO1023" s="29" t="s">
        <v>1301</v>
      </c>
      <c r="AP1023" s="29">
        <v>4094639</v>
      </c>
    </row>
    <row r="1024" spans="26:42" x14ac:dyDescent="0.25">
      <c r="Z1024"/>
      <c r="AF1024" s="29" t="s">
        <v>1254</v>
      </c>
      <c r="AG1024" s="29" t="s">
        <v>1302</v>
      </c>
      <c r="AH1024" s="32">
        <v>13.89</v>
      </c>
      <c r="AI1024" s="33">
        <v>1023</v>
      </c>
      <c r="AK1024" s="34" t="s">
        <v>1254</v>
      </c>
      <c r="AL1024" s="29" t="s">
        <v>1302</v>
      </c>
      <c r="AM1024" s="29">
        <v>202</v>
      </c>
      <c r="AN1024" s="34" t="s">
        <v>1254</v>
      </c>
      <c r="AO1024" s="29" t="s">
        <v>1302</v>
      </c>
      <c r="AP1024" s="29">
        <v>14293284</v>
      </c>
    </row>
    <row r="1025" spans="26:42" x14ac:dyDescent="0.25">
      <c r="Z1025"/>
      <c r="AF1025" s="29" t="s">
        <v>1254</v>
      </c>
      <c r="AG1025" s="29" t="s">
        <v>1303</v>
      </c>
      <c r="AH1025" s="32">
        <v>54.7</v>
      </c>
      <c r="AI1025" s="33">
        <v>1024</v>
      </c>
      <c r="AK1025" s="34" t="s">
        <v>1254</v>
      </c>
      <c r="AL1025" s="29" t="s">
        <v>1303</v>
      </c>
      <c r="AM1025" s="29">
        <v>200</v>
      </c>
      <c r="AN1025" s="34" t="s">
        <v>1254</v>
      </c>
      <c r="AO1025" s="29" t="s">
        <v>1303</v>
      </c>
      <c r="AP1025" s="29">
        <v>3775367</v>
      </c>
    </row>
    <row r="1026" spans="26:42" x14ac:dyDescent="0.25">
      <c r="Z1026"/>
      <c r="AF1026" s="29" t="s">
        <v>1254</v>
      </c>
      <c r="AG1026" s="29" t="s">
        <v>1304</v>
      </c>
      <c r="AH1026" s="32">
        <v>36.979999999999997</v>
      </c>
      <c r="AI1026" s="33">
        <v>1025</v>
      </c>
      <c r="AK1026" s="34" t="s">
        <v>1254</v>
      </c>
      <c r="AL1026" s="29" t="s">
        <v>1304</v>
      </c>
      <c r="AM1026" s="29">
        <v>251</v>
      </c>
      <c r="AN1026" s="34" t="s">
        <v>1254</v>
      </c>
      <c r="AO1026" s="29" t="s">
        <v>1304</v>
      </c>
      <c r="AP1026" s="29">
        <v>7016404</v>
      </c>
    </row>
    <row r="1027" spans="26:42" x14ac:dyDescent="0.25">
      <c r="Z1027"/>
      <c r="AF1027" s="29" t="s">
        <v>1254</v>
      </c>
      <c r="AG1027" s="29" t="s">
        <v>1305</v>
      </c>
      <c r="AH1027" s="32">
        <v>38.270000000000003</v>
      </c>
      <c r="AI1027" s="33">
        <v>1026</v>
      </c>
      <c r="AK1027" s="34" t="s">
        <v>1254</v>
      </c>
      <c r="AL1027" s="29" t="s">
        <v>1305</v>
      </c>
      <c r="AM1027" s="29">
        <v>505</v>
      </c>
      <c r="AN1027" s="34" t="s">
        <v>1254</v>
      </c>
      <c r="AO1027" s="29" t="s">
        <v>1305</v>
      </c>
      <c r="AP1027" s="29">
        <v>13183753</v>
      </c>
    </row>
    <row r="1028" spans="26:42" x14ac:dyDescent="0.25">
      <c r="Z1028"/>
      <c r="AF1028" s="29" t="s">
        <v>1254</v>
      </c>
      <c r="AG1028" s="29" t="s">
        <v>1306</v>
      </c>
      <c r="AH1028" s="32">
        <v>22.54</v>
      </c>
      <c r="AI1028" s="33">
        <v>1027</v>
      </c>
      <c r="AK1028" s="34" t="s">
        <v>1254</v>
      </c>
      <c r="AL1028" s="29" t="s">
        <v>1306</v>
      </c>
      <c r="AM1028" s="29">
        <v>165</v>
      </c>
      <c r="AN1028" s="34" t="s">
        <v>1254</v>
      </c>
      <c r="AO1028" s="29" t="s">
        <v>1306</v>
      </c>
      <c r="AP1028" s="29">
        <v>7185756</v>
      </c>
    </row>
    <row r="1029" spans="26:42" x14ac:dyDescent="0.25">
      <c r="Z1029"/>
      <c r="AF1029" s="29" t="s">
        <v>1254</v>
      </c>
      <c r="AG1029" s="29" t="s">
        <v>1307</v>
      </c>
      <c r="AH1029" s="32">
        <v>15.98</v>
      </c>
      <c r="AI1029" s="33">
        <v>1028</v>
      </c>
      <c r="AK1029" s="34" t="s">
        <v>1254</v>
      </c>
      <c r="AL1029" s="29" t="s">
        <v>1307</v>
      </c>
      <c r="AM1029" s="29">
        <v>193</v>
      </c>
      <c r="AN1029" s="34" t="s">
        <v>1254</v>
      </c>
      <c r="AO1029" s="29" t="s">
        <v>1307</v>
      </c>
      <c r="AP1029" s="29">
        <v>12112288</v>
      </c>
    </row>
    <row r="1030" spans="26:42" x14ac:dyDescent="0.25">
      <c r="Z1030"/>
      <c r="AF1030" s="29" t="s">
        <v>1254</v>
      </c>
      <c r="AG1030" s="29" t="s">
        <v>1308</v>
      </c>
      <c r="AH1030" s="32">
        <v>56.06</v>
      </c>
      <c r="AI1030" s="33">
        <v>1029</v>
      </c>
      <c r="AK1030" s="34" t="s">
        <v>1254</v>
      </c>
      <c r="AL1030" s="29" t="s">
        <v>1308</v>
      </c>
      <c r="AM1030" s="29">
        <v>395</v>
      </c>
      <c r="AN1030" s="34" t="s">
        <v>1254</v>
      </c>
      <c r="AO1030" s="29" t="s">
        <v>1308</v>
      </c>
      <c r="AP1030" s="29">
        <v>7072184</v>
      </c>
    </row>
    <row r="1031" spans="26:42" x14ac:dyDescent="0.25">
      <c r="Z1031"/>
      <c r="AF1031" s="29" t="s">
        <v>1254</v>
      </c>
      <c r="AG1031" s="29" t="s">
        <v>1309</v>
      </c>
      <c r="AH1031" s="32">
        <v>12.33</v>
      </c>
      <c r="AI1031" s="33">
        <v>1030</v>
      </c>
      <c r="AK1031" s="34" t="s">
        <v>1254</v>
      </c>
      <c r="AL1031" s="29" t="s">
        <v>1309</v>
      </c>
      <c r="AM1031" s="29">
        <v>233</v>
      </c>
      <c r="AN1031" s="34" t="s">
        <v>1254</v>
      </c>
      <c r="AO1031" s="29" t="s">
        <v>1309</v>
      </c>
      <c r="AP1031" s="29">
        <v>19096186</v>
      </c>
    </row>
    <row r="1032" spans="26:42" x14ac:dyDescent="0.25">
      <c r="Z1032"/>
      <c r="AF1032" s="29" t="s">
        <v>1254</v>
      </c>
      <c r="AG1032" s="29" t="s">
        <v>1310</v>
      </c>
      <c r="AH1032" s="32">
        <v>6.08</v>
      </c>
      <c r="AI1032" s="33">
        <v>1031</v>
      </c>
      <c r="AK1032" s="34" t="s">
        <v>1254</v>
      </c>
      <c r="AL1032" s="29" t="s">
        <v>1310</v>
      </c>
      <c r="AM1032" s="29">
        <v>24</v>
      </c>
      <c r="AN1032" s="34" t="s">
        <v>1254</v>
      </c>
      <c r="AO1032" s="29" t="s">
        <v>1310</v>
      </c>
      <c r="AP1032" s="29">
        <v>4032297</v>
      </c>
    </row>
    <row r="1033" spans="26:42" x14ac:dyDescent="0.25">
      <c r="Z1033"/>
      <c r="AF1033" s="29" t="s">
        <v>1254</v>
      </c>
      <c r="AG1033" s="29" t="s">
        <v>1311</v>
      </c>
      <c r="AH1033" s="32">
        <v>4.99</v>
      </c>
      <c r="AI1033" s="33">
        <v>1032</v>
      </c>
      <c r="AK1033" s="34" t="s">
        <v>1254</v>
      </c>
      <c r="AL1033" s="29" t="s">
        <v>1311</v>
      </c>
      <c r="AM1033" s="29">
        <v>41</v>
      </c>
      <c r="AN1033" s="34" t="s">
        <v>1254</v>
      </c>
      <c r="AO1033" s="29" t="s">
        <v>1311</v>
      </c>
      <c r="AP1033" s="29">
        <v>8913031</v>
      </c>
    </row>
    <row r="1034" spans="26:42" x14ac:dyDescent="0.25">
      <c r="Z1034"/>
      <c r="AF1034" s="29" t="s">
        <v>1254</v>
      </c>
      <c r="AG1034" s="29" t="s">
        <v>1312</v>
      </c>
      <c r="AH1034" s="32">
        <v>104.4</v>
      </c>
      <c r="AI1034" s="33">
        <v>1033</v>
      </c>
      <c r="AK1034" s="34" t="s">
        <v>1254</v>
      </c>
      <c r="AL1034" s="29" t="s">
        <v>1312</v>
      </c>
      <c r="AM1034" s="29">
        <v>881</v>
      </c>
      <c r="AN1034" s="34" t="s">
        <v>1254</v>
      </c>
      <c r="AO1034" s="29" t="s">
        <v>1312</v>
      </c>
      <c r="AP1034" s="29">
        <v>8323449</v>
      </c>
    </row>
    <row r="1035" spans="26:42" x14ac:dyDescent="0.25">
      <c r="Z1035"/>
      <c r="AF1035" s="29" t="s">
        <v>1254</v>
      </c>
      <c r="AG1035" s="29" t="s">
        <v>1313</v>
      </c>
      <c r="AH1035" s="32">
        <v>10.28</v>
      </c>
      <c r="AI1035" s="33">
        <v>1034</v>
      </c>
      <c r="AK1035" s="34" t="s">
        <v>1254</v>
      </c>
      <c r="AL1035" s="29" t="s">
        <v>1313</v>
      </c>
      <c r="AM1035" s="29">
        <v>57</v>
      </c>
      <c r="AN1035" s="34" t="s">
        <v>1254</v>
      </c>
      <c r="AO1035" s="29" t="s">
        <v>1313</v>
      </c>
      <c r="AP1035" s="29">
        <v>5595335</v>
      </c>
    </row>
    <row r="1036" spans="26:42" x14ac:dyDescent="0.25">
      <c r="Z1036"/>
      <c r="AF1036" s="29" t="s">
        <v>1254</v>
      </c>
      <c r="AG1036" s="29" t="s">
        <v>1314</v>
      </c>
      <c r="AH1036" s="32">
        <v>8.6199999999999992</v>
      </c>
      <c r="AI1036" s="33">
        <v>1035</v>
      </c>
      <c r="AK1036" s="34" t="s">
        <v>1254</v>
      </c>
      <c r="AL1036" s="29" t="s">
        <v>1314</v>
      </c>
      <c r="AM1036" s="29">
        <v>49</v>
      </c>
      <c r="AN1036" s="34" t="s">
        <v>1254</v>
      </c>
      <c r="AO1036" s="29" t="s">
        <v>1314</v>
      </c>
      <c r="AP1036" s="29">
        <v>5803440</v>
      </c>
    </row>
    <row r="1037" spans="26:42" x14ac:dyDescent="0.25">
      <c r="Z1037"/>
      <c r="AF1037" s="29" t="s">
        <v>1254</v>
      </c>
      <c r="AG1037" s="29" t="s">
        <v>1315</v>
      </c>
      <c r="AH1037" s="32">
        <v>20.73</v>
      </c>
      <c r="AI1037" s="33">
        <v>1036</v>
      </c>
      <c r="AK1037" s="34" t="s">
        <v>1254</v>
      </c>
      <c r="AL1037" s="29" t="s">
        <v>1315</v>
      </c>
      <c r="AM1037" s="29">
        <v>536</v>
      </c>
      <c r="AN1037" s="34" t="s">
        <v>1254</v>
      </c>
      <c r="AO1037" s="29" t="s">
        <v>1315</v>
      </c>
      <c r="AP1037" s="29">
        <v>26214046</v>
      </c>
    </row>
    <row r="1038" spans="26:42" x14ac:dyDescent="0.25">
      <c r="Z1038"/>
      <c r="AF1038" s="29" t="s">
        <v>1254</v>
      </c>
      <c r="AG1038" s="29" t="s">
        <v>1316</v>
      </c>
      <c r="AH1038" s="32">
        <v>37.94</v>
      </c>
      <c r="AI1038" s="33">
        <v>1037</v>
      </c>
      <c r="AK1038" s="34" t="s">
        <v>1254</v>
      </c>
      <c r="AL1038" s="29" t="s">
        <v>1316</v>
      </c>
      <c r="AM1038" s="29">
        <v>529</v>
      </c>
      <c r="AN1038" s="34" t="s">
        <v>1254</v>
      </c>
      <c r="AO1038" s="29" t="s">
        <v>1316</v>
      </c>
      <c r="AP1038" s="29">
        <v>14099396</v>
      </c>
    </row>
    <row r="1039" spans="26:42" x14ac:dyDescent="0.25">
      <c r="Z1039"/>
      <c r="AF1039" s="29" t="s">
        <v>1254</v>
      </c>
      <c r="AG1039" s="29" t="s">
        <v>1317</v>
      </c>
      <c r="AH1039" s="32">
        <v>14.58</v>
      </c>
      <c r="AI1039" s="33">
        <v>1038</v>
      </c>
      <c r="AK1039" s="34" t="s">
        <v>1254</v>
      </c>
      <c r="AL1039" s="29" t="s">
        <v>1317</v>
      </c>
      <c r="AM1039" s="29">
        <v>131</v>
      </c>
      <c r="AN1039" s="34" t="s">
        <v>1254</v>
      </c>
      <c r="AO1039" s="29" t="s">
        <v>1317</v>
      </c>
      <c r="AP1039" s="29">
        <v>9157319</v>
      </c>
    </row>
    <row r="1040" spans="26:42" x14ac:dyDescent="0.25">
      <c r="Z1040"/>
      <c r="AF1040" s="29" t="s">
        <v>1254</v>
      </c>
      <c r="AG1040" s="29" t="s">
        <v>1318</v>
      </c>
      <c r="AH1040" s="32">
        <v>30.86</v>
      </c>
      <c r="AI1040" s="33">
        <v>1039</v>
      </c>
      <c r="AK1040" s="34" t="s">
        <v>1254</v>
      </c>
      <c r="AL1040" s="29" t="s">
        <v>1318</v>
      </c>
      <c r="AM1040" s="29">
        <v>367</v>
      </c>
      <c r="AN1040" s="34" t="s">
        <v>1254</v>
      </c>
      <c r="AO1040" s="29" t="s">
        <v>1318</v>
      </c>
      <c r="AP1040" s="29">
        <v>12054161</v>
      </c>
    </row>
    <row r="1041" spans="26:42" x14ac:dyDescent="0.25">
      <c r="Z1041"/>
      <c r="AF1041" s="29" t="s">
        <v>1254</v>
      </c>
      <c r="AG1041" s="29" t="s">
        <v>1319</v>
      </c>
      <c r="AH1041" s="32">
        <v>25.65</v>
      </c>
      <c r="AI1041" s="33">
        <v>1040</v>
      </c>
      <c r="AK1041" s="34" t="s">
        <v>1254</v>
      </c>
      <c r="AL1041" s="29" t="s">
        <v>1319</v>
      </c>
      <c r="AM1041" s="29">
        <v>214</v>
      </c>
      <c r="AN1041" s="34" t="s">
        <v>1254</v>
      </c>
      <c r="AO1041" s="29" t="s">
        <v>1319</v>
      </c>
      <c r="AP1041" s="29">
        <v>8323124</v>
      </c>
    </row>
    <row r="1042" spans="26:42" x14ac:dyDescent="0.25">
      <c r="Z1042"/>
      <c r="AF1042" s="29" t="s">
        <v>1254</v>
      </c>
      <c r="AG1042" s="29" t="s">
        <v>1320</v>
      </c>
      <c r="AH1042" s="32">
        <v>38.049999999999997</v>
      </c>
      <c r="AI1042" s="33">
        <v>1041</v>
      </c>
      <c r="AK1042" s="34" t="s">
        <v>1254</v>
      </c>
      <c r="AL1042" s="29" t="s">
        <v>1320</v>
      </c>
      <c r="AM1042" s="29">
        <v>318</v>
      </c>
      <c r="AN1042" s="34" t="s">
        <v>1254</v>
      </c>
      <c r="AO1042" s="29" t="s">
        <v>1320</v>
      </c>
      <c r="AP1042" s="29">
        <v>8370025</v>
      </c>
    </row>
    <row r="1043" spans="26:42" x14ac:dyDescent="0.25">
      <c r="Z1043"/>
      <c r="AF1043" s="29" t="s">
        <v>1254</v>
      </c>
      <c r="AG1043" s="29" t="s">
        <v>1321</v>
      </c>
      <c r="AH1043" s="32">
        <v>69.900000000000006</v>
      </c>
      <c r="AI1043" s="33">
        <v>1042</v>
      </c>
      <c r="AK1043" s="34" t="s">
        <v>1254</v>
      </c>
      <c r="AL1043" s="29" t="s">
        <v>1321</v>
      </c>
      <c r="AM1043" s="29">
        <v>343</v>
      </c>
      <c r="AN1043" s="34" t="s">
        <v>1254</v>
      </c>
      <c r="AO1043" s="29" t="s">
        <v>1321</v>
      </c>
      <c r="AP1043" s="29">
        <v>4871102</v>
      </c>
    </row>
    <row r="1044" spans="26:42" x14ac:dyDescent="0.25">
      <c r="Z1044"/>
      <c r="AF1044" s="29" t="s">
        <v>1254</v>
      </c>
      <c r="AG1044" s="29" t="s">
        <v>1322</v>
      </c>
      <c r="AH1044" s="32">
        <v>158.22</v>
      </c>
      <c r="AI1044" s="33">
        <v>1043</v>
      </c>
      <c r="AK1044" s="34" t="s">
        <v>1254</v>
      </c>
      <c r="AL1044" s="29" t="s">
        <v>1322</v>
      </c>
      <c r="AM1044" s="29">
        <v>273</v>
      </c>
      <c r="AN1044" s="34" t="s">
        <v>1254</v>
      </c>
      <c r="AO1044" s="29" t="s">
        <v>1322</v>
      </c>
      <c r="AP1044" s="29">
        <v>1728636</v>
      </c>
    </row>
    <row r="1045" spans="26:42" x14ac:dyDescent="0.25">
      <c r="Z1045"/>
      <c r="AF1045" s="29" t="s">
        <v>1254</v>
      </c>
      <c r="AG1045" s="29" t="s">
        <v>1323</v>
      </c>
      <c r="AH1045" s="32">
        <v>41.59</v>
      </c>
      <c r="AI1045" s="33">
        <v>1044</v>
      </c>
      <c r="AK1045" s="34" t="s">
        <v>1254</v>
      </c>
      <c r="AL1045" s="29" t="s">
        <v>1323</v>
      </c>
      <c r="AM1045" s="29">
        <v>555</v>
      </c>
      <c r="AN1045" s="34" t="s">
        <v>1254</v>
      </c>
      <c r="AO1045" s="29" t="s">
        <v>1323</v>
      </c>
      <c r="AP1045" s="29">
        <v>13259553</v>
      </c>
    </row>
    <row r="1046" spans="26:42" x14ac:dyDescent="0.25">
      <c r="Z1046"/>
      <c r="AF1046" s="29" t="s">
        <v>1254</v>
      </c>
      <c r="AG1046" s="29" t="s">
        <v>1324</v>
      </c>
      <c r="AH1046" s="32">
        <v>74.150000000000006</v>
      </c>
      <c r="AI1046" s="33">
        <v>1045</v>
      </c>
      <c r="AK1046" s="34" t="s">
        <v>1254</v>
      </c>
      <c r="AL1046" s="29" t="s">
        <v>1324</v>
      </c>
      <c r="AM1046" s="29">
        <v>578</v>
      </c>
      <c r="AN1046" s="34" t="s">
        <v>1254</v>
      </c>
      <c r="AO1046" s="29" t="s">
        <v>1324</v>
      </c>
      <c r="AP1046" s="29">
        <v>7828551</v>
      </c>
    </row>
    <row r="1047" spans="26:42" x14ac:dyDescent="0.25">
      <c r="Z1047"/>
      <c r="AF1047" s="29" t="s">
        <v>1254</v>
      </c>
      <c r="AG1047" s="29" t="s">
        <v>1325</v>
      </c>
      <c r="AH1047" s="32">
        <v>53.49</v>
      </c>
      <c r="AI1047" s="33">
        <v>1046</v>
      </c>
      <c r="AK1047" s="34" t="s">
        <v>1254</v>
      </c>
      <c r="AL1047" s="29" t="s">
        <v>1325</v>
      </c>
      <c r="AM1047" s="29">
        <v>954</v>
      </c>
      <c r="AN1047" s="34" t="s">
        <v>1254</v>
      </c>
      <c r="AO1047" s="29" t="s">
        <v>1325</v>
      </c>
      <c r="AP1047" s="29">
        <v>17714792</v>
      </c>
    </row>
    <row r="1048" spans="26:42" x14ac:dyDescent="0.25">
      <c r="Z1048"/>
      <c r="AF1048" s="29" t="s">
        <v>1254</v>
      </c>
      <c r="AG1048" s="29" t="s">
        <v>1326</v>
      </c>
      <c r="AH1048" s="32">
        <v>9.0299999999999994</v>
      </c>
      <c r="AI1048" s="33">
        <v>1047</v>
      </c>
      <c r="AK1048" s="34" t="s">
        <v>1254</v>
      </c>
      <c r="AL1048" s="29" t="s">
        <v>1326</v>
      </c>
      <c r="AM1048" s="29">
        <v>83</v>
      </c>
      <c r="AN1048" s="34" t="s">
        <v>1254</v>
      </c>
      <c r="AO1048" s="29" t="s">
        <v>1326</v>
      </c>
      <c r="AP1048" s="29">
        <v>9192151</v>
      </c>
    </row>
    <row r="1049" spans="26:42" x14ac:dyDescent="0.25">
      <c r="Z1049"/>
      <c r="AF1049" s="29" t="s">
        <v>1254</v>
      </c>
      <c r="AG1049" s="29" t="s">
        <v>1327</v>
      </c>
      <c r="AH1049" s="32">
        <v>87.66</v>
      </c>
      <c r="AI1049" s="33">
        <v>1048</v>
      </c>
      <c r="AK1049" s="34" t="s">
        <v>1254</v>
      </c>
      <c r="AL1049" s="29" t="s">
        <v>1327</v>
      </c>
      <c r="AM1049" s="29">
        <v>382</v>
      </c>
      <c r="AN1049" s="34" t="s">
        <v>1254</v>
      </c>
      <c r="AO1049" s="29" t="s">
        <v>1327</v>
      </c>
      <c r="AP1049" s="29">
        <v>4351830</v>
      </c>
    </row>
    <row r="1050" spans="26:42" x14ac:dyDescent="0.25">
      <c r="Z1050"/>
      <c r="AF1050" s="29" t="s">
        <v>1254</v>
      </c>
      <c r="AG1050" s="29" t="s">
        <v>1328</v>
      </c>
      <c r="AH1050" s="32">
        <v>67.430000000000007</v>
      </c>
      <c r="AI1050" s="33">
        <v>1049</v>
      </c>
      <c r="AK1050" s="34" t="s">
        <v>1254</v>
      </c>
      <c r="AL1050" s="29" t="s">
        <v>1328</v>
      </c>
      <c r="AM1050" s="29">
        <v>533</v>
      </c>
      <c r="AN1050" s="34" t="s">
        <v>1254</v>
      </c>
      <c r="AO1050" s="29" t="s">
        <v>1328</v>
      </c>
      <c r="AP1050" s="29">
        <v>7830686</v>
      </c>
    </row>
    <row r="1051" spans="26:42" x14ac:dyDescent="0.25">
      <c r="Z1051"/>
      <c r="AF1051" s="29" t="s">
        <v>1254</v>
      </c>
      <c r="AG1051" s="29" t="s">
        <v>1329</v>
      </c>
      <c r="AH1051" s="32">
        <v>47.22</v>
      </c>
      <c r="AI1051" s="33">
        <v>1050</v>
      </c>
      <c r="AK1051" s="34" t="s">
        <v>1254</v>
      </c>
      <c r="AL1051" s="29" t="s">
        <v>1329</v>
      </c>
      <c r="AM1051" s="29">
        <v>279</v>
      </c>
      <c r="AN1051" s="34" t="s">
        <v>1254</v>
      </c>
      <c r="AO1051" s="29" t="s">
        <v>1329</v>
      </c>
      <c r="AP1051" s="29">
        <v>5983179</v>
      </c>
    </row>
    <row r="1052" spans="26:42" x14ac:dyDescent="0.25">
      <c r="Z1052"/>
      <c r="AF1052" s="29" t="s">
        <v>1254</v>
      </c>
      <c r="AG1052" s="29" t="s">
        <v>1330</v>
      </c>
      <c r="AH1052" s="32">
        <v>31.44</v>
      </c>
      <c r="AI1052" s="33">
        <v>1051</v>
      </c>
      <c r="AK1052" s="34" t="s">
        <v>1254</v>
      </c>
      <c r="AL1052" s="29" t="s">
        <v>1330</v>
      </c>
      <c r="AM1052" s="29">
        <v>204</v>
      </c>
      <c r="AN1052" s="34" t="s">
        <v>1254</v>
      </c>
      <c r="AO1052" s="29" t="s">
        <v>1330</v>
      </c>
      <c r="AP1052" s="29">
        <v>6441340</v>
      </c>
    </row>
    <row r="1053" spans="26:42" x14ac:dyDescent="0.25">
      <c r="Z1053"/>
      <c r="AF1053" s="29" t="s">
        <v>1254</v>
      </c>
      <c r="AG1053" s="29" t="s">
        <v>1331</v>
      </c>
      <c r="AH1053" s="32">
        <v>35.72</v>
      </c>
      <c r="AI1053" s="33">
        <v>1052</v>
      </c>
      <c r="AK1053" s="34" t="s">
        <v>1254</v>
      </c>
      <c r="AL1053" s="29" t="s">
        <v>1331</v>
      </c>
      <c r="AM1053" s="29">
        <v>750</v>
      </c>
      <c r="AN1053" s="34" t="s">
        <v>1254</v>
      </c>
      <c r="AO1053" s="29" t="s">
        <v>1331</v>
      </c>
      <c r="AP1053" s="29">
        <v>20855937</v>
      </c>
    </row>
    <row r="1054" spans="26:42" x14ac:dyDescent="0.25">
      <c r="Z1054"/>
      <c r="AF1054" s="29" t="s">
        <v>1254</v>
      </c>
      <c r="AG1054" s="29" t="s">
        <v>1332</v>
      </c>
      <c r="AH1054" s="32">
        <v>59.96</v>
      </c>
      <c r="AI1054" s="33">
        <v>1053</v>
      </c>
      <c r="AK1054" s="34" t="s">
        <v>1254</v>
      </c>
      <c r="AL1054" s="29" t="s">
        <v>1332</v>
      </c>
      <c r="AM1054" s="29">
        <v>785</v>
      </c>
      <c r="AN1054" s="34" t="s">
        <v>1254</v>
      </c>
      <c r="AO1054" s="29" t="s">
        <v>1332</v>
      </c>
      <c r="AP1054" s="29">
        <v>13116093</v>
      </c>
    </row>
    <row r="1055" spans="26:42" x14ac:dyDescent="0.25">
      <c r="Z1055"/>
      <c r="AF1055" s="29" t="s">
        <v>1254</v>
      </c>
      <c r="AG1055" s="29" t="s">
        <v>1333</v>
      </c>
      <c r="AH1055" s="32">
        <v>46.57</v>
      </c>
      <c r="AI1055" s="33">
        <v>1054</v>
      </c>
      <c r="AK1055" s="34" t="s">
        <v>1254</v>
      </c>
      <c r="AL1055" s="29" t="s">
        <v>1333</v>
      </c>
      <c r="AM1055" s="29">
        <v>244</v>
      </c>
      <c r="AN1055" s="34" t="s">
        <v>1254</v>
      </c>
      <c r="AO1055" s="29" t="s">
        <v>1333</v>
      </c>
      <c r="AP1055" s="29">
        <v>5336248</v>
      </c>
    </row>
    <row r="1056" spans="26:42" x14ac:dyDescent="0.25">
      <c r="Z1056"/>
      <c r="AF1056" s="29" t="s">
        <v>1254</v>
      </c>
      <c r="AG1056" s="29" t="s">
        <v>1334</v>
      </c>
      <c r="AH1056" s="32">
        <v>39.75</v>
      </c>
      <c r="AI1056" s="33">
        <v>1055</v>
      </c>
      <c r="AK1056" s="34" t="s">
        <v>1254</v>
      </c>
      <c r="AL1056" s="29" t="s">
        <v>1334</v>
      </c>
      <c r="AM1056" s="29">
        <v>884</v>
      </c>
      <c r="AN1056" s="34" t="s">
        <v>1254</v>
      </c>
      <c r="AO1056" s="29" t="s">
        <v>1334</v>
      </c>
      <c r="AP1056" s="29">
        <v>22350445</v>
      </c>
    </row>
    <row r="1057" spans="26:42" x14ac:dyDescent="0.25">
      <c r="Z1057"/>
      <c r="AF1057" s="29" t="s">
        <v>1254</v>
      </c>
      <c r="AG1057" s="29" t="s">
        <v>1335</v>
      </c>
      <c r="AH1057" s="32">
        <v>37.4</v>
      </c>
      <c r="AI1057" s="33">
        <v>1056</v>
      </c>
      <c r="AK1057" s="34" t="s">
        <v>1254</v>
      </c>
      <c r="AL1057" s="29" t="s">
        <v>1335</v>
      </c>
      <c r="AM1057" s="29">
        <v>181</v>
      </c>
      <c r="AN1057" s="34" t="s">
        <v>1254</v>
      </c>
      <c r="AO1057" s="29" t="s">
        <v>1335</v>
      </c>
      <c r="AP1057" s="29">
        <v>4826777</v>
      </c>
    </row>
    <row r="1058" spans="26:42" x14ac:dyDescent="0.25">
      <c r="Z1058"/>
      <c r="AF1058" s="29" t="s">
        <v>1254</v>
      </c>
      <c r="AG1058" s="29" t="s">
        <v>1336</v>
      </c>
      <c r="AH1058" s="32">
        <v>33.43</v>
      </c>
      <c r="AI1058" s="33">
        <v>1057</v>
      </c>
      <c r="AK1058" s="34" t="s">
        <v>1254</v>
      </c>
      <c r="AL1058" s="29" t="s">
        <v>1336</v>
      </c>
      <c r="AM1058" s="29">
        <v>403</v>
      </c>
      <c r="AN1058" s="34" t="s">
        <v>1254</v>
      </c>
      <c r="AO1058" s="29" t="s">
        <v>1336</v>
      </c>
      <c r="AP1058" s="29">
        <v>11711152</v>
      </c>
    </row>
    <row r="1059" spans="26:42" x14ac:dyDescent="0.25">
      <c r="Z1059"/>
      <c r="AF1059" s="29" t="s">
        <v>1254</v>
      </c>
      <c r="AG1059" s="29" t="s">
        <v>1337</v>
      </c>
      <c r="AH1059" s="32">
        <v>60.32</v>
      </c>
      <c r="AI1059" s="33">
        <v>1058</v>
      </c>
      <c r="AK1059" s="34" t="s">
        <v>1254</v>
      </c>
      <c r="AL1059" s="29" t="s">
        <v>1337</v>
      </c>
      <c r="AM1059" s="29">
        <v>322</v>
      </c>
      <c r="AN1059" s="34" t="s">
        <v>1254</v>
      </c>
      <c r="AO1059" s="29" t="s">
        <v>1337</v>
      </c>
      <c r="AP1059" s="29">
        <v>5338242</v>
      </c>
    </row>
    <row r="1060" spans="26:42" x14ac:dyDescent="0.25">
      <c r="Z1060"/>
      <c r="AF1060" s="29" t="s">
        <v>1254</v>
      </c>
      <c r="AG1060" s="29" t="s">
        <v>1338</v>
      </c>
      <c r="AH1060" s="32">
        <v>29.39</v>
      </c>
      <c r="AI1060" s="33">
        <v>1059</v>
      </c>
      <c r="AK1060" s="34" t="s">
        <v>1254</v>
      </c>
      <c r="AL1060" s="29" t="s">
        <v>1338</v>
      </c>
      <c r="AM1060" s="29">
        <v>147</v>
      </c>
      <c r="AN1060" s="34" t="s">
        <v>1254</v>
      </c>
      <c r="AO1060" s="29" t="s">
        <v>1338</v>
      </c>
      <c r="AP1060" s="29">
        <v>5053349</v>
      </c>
    </row>
    <row r="1061" spans="26:42" x14ac:dyDescent="0.25">
      <c r="Z1061"/>
      <c r="AF1061" s="29" t="s">
        <v>1254</v>
      </c>
      <c r="AG1061" s="29" t="s">
        <v>1339</v>
      </c>
      <c r="AH1061" s="32">
        <v>43.31</v>
      </c>
      <c r="AI1061" s="33">
        <v>1060</v>
      </c>
      <c r="AK1061" s="34" t="s">
        <v>1254</v>
      </c>
      <c r="AL1061" s="29" t="s">
        <v>1339</v>
      </c>
      <c r="AM1061" s="29">
        <v>154</v>
      </c>
      <c r="AN1061" s="34" t="s">
        <v>1254</v>
      </c>
      <c r="AO1061" s="29" t="s">
        <v>1339</v>
      </c>
      <c r="AP1061" s="29">
        <v>3463171</v>
      </c>
    </row>
    <row r="1062" spans="26:42" x14ac:dyDescent="0.25">
      <c r="Z1062"/>
      <c r="AF1062" s="29" t="s">
        <v>1254</v>
      </c>
      <c r="AG1062" s="29" t="s">
        <v>1340</v>
      </c>
      <c r="AH1062" s="32">
        <v>37.6</v>
      </c>
      <c r="AI1062" s="33">
        <v>1061</v>
      </c>
      <c r="AK1062" s="34" t="s">
        <v>1254</v>
      </c>
      <c r="AL1062" s="29" t="s">
        <v>1340</v>
      </c>
      <c r="AM1062" s="29">
        <v>245</v>
      </c>
      <c r="AN1062" s="34" t="s">
        <v>1254</v>
      </c>
      <c r="AO1062" s="29" t="s">
        <v>1340</v>
      </c>
      <c r="AP1062" s="29">
        <v>6370169</v>
      </c>
    </row>
    <row r="1063" spans="26:42" x14ac:dyDescent="0.25">
      <c r="Z1063"/>
      <c r="AF1063" s="29" t="s">
        <v>1254</v>
      </c>
      <c r="AG1063" s="29" t="s">
        <v>1341</v>
      </c>
      <c r="AH1063" s="32">
        <v>75.86</v>
      </c>
      <c r="AI1063" s="33">
        <v>1062</v>
      </c>
      <c r="AK1063" s="34" t="s">
        <v>1254</v>
      </c>
      <c r="AL1063" s="29" t="s">
        <v>1341</v>
      </c>
      <c r="AM1063" s="29">
        <v>624</v>
      </c>
      <c r="AN1063" s="34" t="s">
        <v>1254</v>
      </c>
      <c r="AO1063" s="29" t="s">
        <v>1341</v>
      </c>
      <c r="AP1063" s="29">
        <v>8199569</v>
      </c>
    </row>
    <row r="1064" spans="26:42" x14ac:dyDescent="0.25">
      <c r="Z1064"/>
      <c r="AF1064" s="29" t="s">
        <v>1254</v>
      </c>
      <c r="AG1064" s="29" t="s">
        <v>1342</v>
      </c>
      <c r="AH1064" s="32">
        <v>49.2</v>
      </c>
      <c r="AI1064" s="33">
        <v>1063</v>
      </c>
      <c r="AK1064" s="34" t="s">
        <v>1254</v>
      </c>
      <c r="AL1064" s="29" t="s">
        <v>1342</v>
      </c>
      <c r="AM1064" s="29">
        <v>234</v>
      </c>
      <c r="AN1064" s="34" t="s">
        <v>1254</v>
      </c>
      <c r="AO1064" s="29" t="s">
        <v>1342</v>
      </c>
      <c r="AP1064" s="29">
        <v>4776755</v>
      </c>
    </row>
    <row r="1065" spans="26:42" x14ac:dyDescent="0.25">
      <c r="Z1065"/>
      <c r="AF1065" s="29" t="s">
        <v>1254</v>
      </c>
      <c r="AG1065" s="29" t="s">
        <v>1343</v>
      </c>
      <c r="AH1065" s="32">
        <v>36.5</v>
      </c>
      <c r="AI1065" s="33">
        <v>1064</v>
      </c>
      <c r="AK1065" s="34" t="s">
        <v>1254</v>
      </c>
      <c r="AL1065" s="29" t="s">
        <v>1343</v>
      </c>
      <c r="AM1065" s="29">
        <v>191</v>
      </c>
      <c r="AN1065" s="34" t="s">
        <v>1254</v>
      </c>
      <c r="AO1065" s="29" t="s">
        <v>1343</v>
      </c>
      <c r="AP1065" s="29">
        <v>5301504</v>
      </c>
    </row>
    <row r="1066" spans="26:42" x14ac:dyDescent="0.25">
      <c r="Z1066"/>
      <c r="AF1066" s="29" t="s">
        <v>1254</v>
      </c>
      <c r="AG1066" s="29" t="s">
        <v>1344</v>
      </c>
      <c r="AH1066" s="32">
        <v>72.52</v>
      </c>
      <c r="AI1066" s="33">
        <v>1065</v>
      </c>
      <c r="AK1066" s="34" t="s">
        <v>1254</v>
      </c>
      <c r="AL1066" s="29" t="s">
        <v>1344</v>
      </c>
      <c r="AM1066" s="29">
        <v>340</v>
      </c>
      <c r="AN1066" s="34" t="s">
        <v>1254</v>
      </c>
      <c r="AO1066" s="29" t="s">
        <v>1344</v>
      </c>
      <c r="AP1066" s="29">
        <v>4647015</v>
      </c>
    </row>
    <row r="1067" spans="26:42" x14ac:dyDescent="0.25">
      <c r="Z1067"/>
      <c r="AF1067" s="29" t="s">
        <v>1254</v>
      </c>
      <c r="AG1067" s="29" t="s">
        <v>1345</v>
      </c>
      <c r="AH1067" s="32">
        <v>38.06</v>
      </c>
      <c r="AI1067" s="33">
        <v>1066</v>
      </c>
      <c r="AK1067" s="34" t="s">
        <v>1254</v>
      </c>
      <c r="AL1067" s="29" t="s">
        <v>1345</v>
      </c>
      <c r="AM1067" s="29">
        <v>323</v>
      </c>
      <c r="AN1067" s="34" t="s">
        <v>1254</v>
      </c>
      <c r="AO1067" s="29" t="s">
        <v>1345</v>
      </c>
      <c r="AP1067" s="29">
        <v>8369321</v>
      </c>
    </row>
    <row r="1068" spans="26:42" x14ac:dyDescent="0.25">
      <c r="Z1068"/>
      <c r="AF1068" s="29" t="s">
        <v>1254</v>
      </c>
      <c r="AG1068" s="29" t="s">
        <v>1346</v>
      </c>
      <c r="AH1068" s="32">
        <v>15.43</v>
      </c>
      <c r="AI1068" s="33">
        <v>1067</v>
      </c>
      <c r="AK1068" s="34" t="s">
        <v>1254</v>
      </c>
      <c r="AL1068" s="29" t="s">
        <v>1346</v>
      </c>
      <c r="AM1068" s="29">
        <v>97</v>
      </c>
      <c r="AN1068" s="34" t="s">
        <v>1254</v>
      </c>
      <c r="AO1068" s="29" t="s">
        <v>1346</v>
      </c>
      <c r="AP1068" s="29">
        <v>6254463</v>
      </c>
    </row>
    <row r="1069" spans="26:42" x14ac:dyDescent="0.25">
      <c r="Z1069"/>
      <c r="AF1069" s="29" t="s">
        <v>1254</v>
      </c>
      <c r="AG1069" s="29" t="s">
        <v>1347</v>
      </c>
      <c r="AH1069" s="32">
        <v>19.22</v>
      </c>
      <c r="AI1069" s="33">
        <v>1068</v>
      </c>
      <c r="AK1069" s="34" t="s">
        <v>1254</v>
      </c>
      <c r="AL1069" s="29" t="s">
        <v>1347</v>
      </c>
      <c r="AM1069" s="29">
        <v>287</v>
      </c>
      <c r="AN1069" s="34" t="s">
        <v>1254</v>
      </c>
      <c r="AO1069" s="29" t="s">
        <v>1347</v>
      </c>
      <c r="AP1069" s="29">
        <v>15138363</v>
      </c>
    </row>
    <row r="1070" spans="26:42" x14ac:dyDescent="0.25">
      <c r="Z1070"/>
      <c r="AF1070" s="29" t="s">
        <v>1254</v>
      </c>
      <c r="AG1070" s="29" t="s">
        <v>1348</v>
      </c>
      <c r="AH1070" s="32">
        <v>48.32</v>
      </c>
      <c r="AI1070" s="33">
        <v>1069</v>
      </c>
      <c r="AK1070" s="34" t="s">
        <v>1254</v>
      </c>
      <c r="AL1070" s="29" t="s">
        <v>1348</v>
      </c>
      <c r="AM1070" s="29">
        <v>216</v>
      </c>
      <c r="AN1070" s="34" t="s">
        <v>1254</v>
      </c>
      <c r="AO1070" s="29" t="s">
        <v>1348</v>
      </c>
      <c r="AP1070" s="29">
        <v>4428888</v>
      </c>
    </row>
    <row r="1071" spans="26:42" x14ac:dyDescent="0.25">
      <c r="Z1071"/>
      <c r="AF1071" s="29" t="s">
        <v>1254</v>
      </c>
      <c r="AG1071" s="29" t="s">
        <v>1349</v>
      </c>
      <c r="AH1071" s="32">
        <v>58.44</v>
      </c>
      <c r="AI1071" s="33">
        <v>1070</v>
      </c>
      <c r="AK1071" s="34" t="s">
        <v>1254</v>
      </c>
      <c r="AL1071" s="29" t="s">
        <v>1349</v>
      </c>
      <c r="AM1071" s="29">
        <v>401</v>
      </c>
      <c r="AN1071" s="34" t="s">
        <v>1254</v>
      </c>
      <c r="AO1071" s="29" t="s">
        <v>1349</v>
      </c>
      <c r="AP1071" s="29">
        <v>6810976</v>
      </c>
    </row>
    <row r="1072" spans="26:42" x14ac:dyDescent="0.25">
      <c r="Z1072"/>
      <c r="AF1072" s="29" t="s">
        <v>1350</v>
      </c>
      <c r="AG1072" s="29" t="s">
        <v>1351</v>
      </c>
      <c r="AH1072" s="32">
        <v>60.32</v>
      </c>
      <c r="AI1072" s="33">
        <v>1071</v>
      </c>
      <c r="AK1072" s="34" t="s">
        <v>1350</v>
      </c>
      <c r="AL1072" s="29" t="s">
        <v>1351</v>
      </c>
      <c r="AM1072" s="29">
        <v>239</v>
      </c>
      <c r="AN1072" s="34" t="s">
        <v>1350</v>
      </c>
      <c r="AO1072" s="29" t="s">
        <v>1351</v>
      </c>
      <c r="AP1072" s="29">
        <v>3978816</v>
      </c>
    </row>
    <row r="1073" spans="26:42" x14ac:dyDescent="0.25">
      <c r="Z1073"/>
      <c r="AF1073" s="29" t="s">
        <v>1350</v>
      </c>
      <c r="AG1073" s="29" t="s">
        <v>1352</v>
      </c>
      <c r="AH1073" s="32">
        <v>94.03</v>
      </c>
      <c r="AI1073" s="33">
        <v>1072</v>
      </c>
      <c r="AK1073" s="34" t="s">
        <v>1350</v>
      </c>
      <c r="AL1073" s="29" t="s">
        <v>1352</v>
      </c>
      <c r="AM1073" s="29">
        <v>423</v>
      </c>
      <c r="AN1073" s="34" t="s">
        <v>1350</v>
      </c>
      <c r="AO1073" s="29" t="s">
        <v>1352</v>
      </c>
      <c r="AP1073" s="29">
        <v>4498362</v>
      </c>
    </row>
    <row r="1074" spans="26:42" x14ac:dyDescent="0.25">
      <c r="Z1074"/>
      <c r="AF1074" s="29" t="s">
        <v>1350</v>
      </c>
      <c r="AG1074" s="29" t="s">
        <v>1353</v>
      </c>
      <c r="AH1074" s="32">
        <v>24.78</v>
      </c>
      <c r="AI1074" s="33">
        <v>1073</v>
      </c>
      <c r="AK1074" s="34" t="s">
        <v>1350</v>
      </c>
      <c r="AL1074" s="29" t="s">
        <v>1353</v>
      </c>
      <c r="AM1074" s="29">
        <v>76</v>
      </c>
      <c r="AN1074" s="34" t="s">
        <v>1350</v>
      </c>
      <c r="AO1074" s="29" t="s">
        <v>1353</v>
      </c>
      <c r="AP1074" s="29">
        <v>3046860</v>
      </c>
    </row>
    <row r="1075" spans="26:42" x14ac:dyDescent="0.25">
      <c r="Z1075"/>
      <c r="AF1075" s="29" t="s">
        <v>1350</v>
      </c>
      <c r="AG1075" s="29" t="s">
        <v>1354</v>
      </c>
      <c r="AH1075" s="32">
        <v>57.24</v>
      </c>
      <c r="AI1075" s="33">
        <v>1074</v>
      </c>
      <c r="AK1075" s="34" t="s">
        <v>1350</v>
      </c>
      <c r="AL1075" s="29" t="s">
        <v>1354</v>
      </c>
      <c r="AM1075" s="29">
        <v>652</v>
      </c>
      <c r="AN1075" s="34" t="s">
        <v>1350</v>
      </c>
      <c r="AO1075" s="29" t="s">
        <v>1354</v>
      </c>
      <c r="AP1075" s="29">
        <v>11364863</v>
      </c>
    </row>
    <row r="1076" spans="26:42" x14ac:dyDescent="0.25">
      <c r="Z1076"/>
      <c r="AF1076" s="29" t="s">
        <v>1350</v>
      </c>
      <c r="AG1076" s="29" t="s">
        <v>1355</v>
      </c>
      <c r="AH1076" s="32">
        <v>24.92</v>
      </c>
      <c r="AI1076" s="33">
        <v>1075</v>
      </c>
      <c r="AK1076" s="34" t="s">
        <v>1350</v>
      </c>
      <c r="AL1076" s="29" t="s">
        <v>1355</v>
      </c>
      <c r="AM1076" s="29">
        <v>187</v>
      </c>
      <c r="AN1076" s="34" t="s">
        <v>1350</v>
      </c>
      <c r="AO1076" s="29" t="s">
        <v>1355</v>
      </c>
      <c r="AP1076" s="29">
        <v>7543027</v>
      </c>
    </row>
    <row r="1077" spans="26:42" x14ac:dyDescent="0.25">
      <c r="Z1077"/>
      <c r="AF1077" s="29" t="s">
        <v>1350</v>
      </c>
      <c r="AG1077" s="29" t="s">
        <v>1356</v>
      </c>
      <c r="AH1077" s="32">
        <v>38.57</v>
      </c>
      <c r="AI1077" s="33">
        <v>1076</v>
      </c>
      <c r="AK1077" s="34" t="s">
        <v>1350</v>
      </c>
      <c r="AL1077" s="29" t="s">
        <v>1356</v>
      </c>
      <c r="AM1077" s="29">
        <v>517</v>
      </c>
      <c r="AN1077" s="34" t="s">
        <v>1350</v>
      </c>
      <c r="AO1077" s="29" t="s">
        <v>1356</v>
      </c>
      <c r="AP1077" s="29">
        <v>13353086</v>
      </c>
    </row>
    <row r="1078" spans="26:42" x14ac:dyDescent="0.25">
      <c r="Z1078"/>
      <c r="AF1078" s="29" t="s">
        <v>1350</v>
      </c>
      <c r="AG1078" s="29" t="s">
        <v>1357</v>
      </c>
      <c r="AH1078" s="32">
        <v>76.92</v>
      </c>
      <c r="AI1078" s="33">
        <v>1077</v>
      </c>
      <c r="AK1078" s="34" t="s">
        <v>1350</v>
      </c>
      <c r="AL1078" s="29" t="s">
        <v>1357</v>
      </c>
      <c r="AM1078" s="29">
        <v>977</v>
      </c>
      <c r="AN1078" s="34" t="s">
        <v>1350</v>
      </c>
      <c r="AO1078" s="29" t="s">
        <v>1357</v>
      </c>
      <c r="AP1078" s="29">
        <v>12642744</v>
      </c>
    </row>
    <row r="1079" spans="26:42" x14ac:dyDescent="0.25">
      <c r="Z1079"/>
      <c r="AF1079" s="29" t="s">
        <v>1350</v>
      </c>
      <c r="AG1079" s="29" t="s">
        <v>1358</v>
      </c>
      <c r="AH1079" s="32">
        <v>39.35</v>
      </c>
      <c r="AI1079" s="33">
        <v>1078</v>
      </c>
      <c r="AK1079" s="34" t="s">
        <v>1350</v>
      </c>
      <c r="AL1079" s="29" t="s">
        <v>1358</v>
      </c>
      <c r="AM1079" s="29">
        <v>895</v>
      </c>
      <c r="AN1079" s="34" t="s">
        <v>1350</v>
      </c>
      <c r="AO1079" s="29" t="s">
        <v>1358</v>
      </c>
      <c r="AP1079" s="29">
        <v>22895534</v>
      </c>
    </row>
    <row r="1080" spans="26:42" x14ac:dyDescent="0.25">
      <c r="Z1080"/>
      <c r="AF1080" s="29" t="s">
        <v>1350</v>
      </c>
      <c r="AG1080" s="29" t="s">
        <v>1359</v>
      </c>
      <c r="AH1080" s="32">
        <v>23.67</v>
      </c>
      <c r="AI1080" s="33">
        <v>1079</v>
      </c>
      <c r="AK1080" s="34" t="s">
        <v>1350</v>
      </c>
      <c r="AL1080" s="29" t="s">
        <v>1359</v>
      </c>
      <c r="AM1080" s="29">
        <v>95</v>
      </c>
      <c r="AN1080" s="34" t="s">
        <v>1350</v>
      </c>
      <c r="AO1080" s="29" t="s">
        <v>1359</v>
      </c>
      <c r="AP1080" s="29">
        <v>4141026</v>
      </c>
    </row>
    <row r="1081" spans="26:42" x14ac:dyDescent="0.25">
      <c r="Z1081"/>
      <c r="AF1081" s="29" t="s">
        <v>1350</v>
      </c>
      <c r="AG1081" s="29" t="s">
        <v>1360</v>
      </c>
      <c r="AH1081" s="32">
        <v>48.45</v>
      </c>
      <c r="AI1081" s="33">
        <v>1080</v>
      </c>
      <c r="AK1081" s="34" t="s">
        <v>1350</v>
      </c>
      <c r="AL1081" s="29" t="s">
        <v>1360</v>
      </c>
      <c r="AM1081" s="29">
        <v>759</v>
      </c>
      <c r="AN1081" s="34" t="s">
        <v>1350</v>
      </c>
      <c r="AO1081" s="29" t="s">
        <v>1360</v>
      </c>
      <c r="AP1081" s="29">
        <v>15654098</v>
      </c>
    </row>
    <row r="1082" spans="26:42" x14ac:dyDescent="0.25">
      <c r="Z1082"/>
      <c r="AF1082" s="29" t="s">
        <v>1350</v>
      </c>
      <c r="AG1082" s="29" t="s">
        <v>1361</v>
      </c>
      <c r="AH1082" s="32">
        <v>26.64</v>
      </c>
      <c r="AI1082" s="33">
        <v>1081</v>
      </c>
      <c r="AK1082" s="34" t="s">
        <v>1350</v>
      </c>
      <c r="AL1082" s="29" t="s">
        <v>1361</v>
      </c>
      <c r="AM1082" s="29">
        <v>167</v>
      </c>
      <c r="AN1082" s="34" t="s">
        <v>1350</v>
      </c>
      <c r="AO1082" s="29" t="s">
        <v>1361</v>
      </c>
      <c r="AP1082" s="29">
        <v>6211657</v>
      </c>
    </row>
    <row r="1083" spans="26:42" x14ac:dyDescent="0.25">
      <c r="Z1083"/>
      <c r="AF1083" s="29" t="s">
        <v>1350</v>
      </c>
      <c r="AG1083" s="29" t="s">
        <v>1362</v>
      </c>
      <c r="AH1083" s="32">
        <v>13.96</v>
      </c>
      <c r="AI1083" s="33">
        <v>1082</v>
      </c>
      <c r="AK1083" s="34" t="s">
        <v>1350</v>
      </c>
      <c r="AL1083" s="29" t="s">
        <v>1362</v>
      </c>
      <c r="AM1083" s="29">
        <v>117</v>
      </c>
      <c r="AN1083" s="34" t="s">
        <v>1350</v>
      </c>
      <c r="AO1083" s="29" t="s">
        <v>1362</v>
      </c>
      <c r="AP1083" s="29">
        <v>8526613</v>
      </c>
    </row>
    <row r="1084" spans="26:42" x14ac:dyDescent="0.25">
      <c r="Z1084"/>
      <c r="AF1084" s="29" t="s">
        <v>1350</v>
      </c>
      <c r="AG1084" s="29" t="s">
        <v>1363</v>
      </c>
      <c r="AH1084" s="32">
        <v>34.479999999999997</v>
      </c>
      <c r="AI1084" s="33">
        <v>1083</v>
      </c>
      <c r="AK1084" s="34" t="s">
        <v>1350</v>
      </c>
      <c r="AL1084" s="29" t="s">
        <v>1363</v>
      </c>
      <c r="AM1084" s="29">
        <v>503</v>
      </c>
      <c r="AN1084" s="34" t="s">
        <v>1350</v>
      </c>
      <c r="AO1084" s="29" t="s">
        <v>1363</v>
      </c>
      <c r="AP1084" s="29">
        <v>14604592</v>
      </c>
    </row>
    <row r="1085" spans="26:42" x14ac:dyDescent="0.25">
      <c r="Z1085"/>
      <c r="AF1085" s="29" t="s">
        <v>1350</v>
      </c>
      <c r="AG1085" s="29" t="s">
        <v>1364</v>
      </c>
      <c r="AH1085" s="32">
        <v>35.799999999999997</v>
      </c>
      <c r="AI1085" s="33">
        <v>1084</v>
      </c>
      <c r="AK1085" s="34" t="s">
        <v>1350</v>
      </c>
      <c r="AL1085" s="29" t="s">
        <v>1364</v>
      </c>
      <c r="AM1085" s="29">
        <v>646</v>
      </c>
      <c r="AN1085" s="34" t="s">
        <v>1350</v>
      </c>
      <c r="AO1085" s="29" t="s">
        <v>1364</v>
      </c>
      <c r="AP1085" s="29">
        <v>17920547</v>
      </c>
    </row>
    <row r="1086" spans="26:42" x14ac:dyDescent="0.25">
      <c r="Z1086"/>
      <c r="AF1086" s="29" t="s">
        <v>1350</v>
      </c>
      <c r="AG1086" s="29" t="s">
        <v>1365</v>
      </c>
      <c r="AH1086" s="32">
        <v>33.04</v>
      </c>
      <c r="AI1086" s="33">
        <v>1085</v>
      </c>
      <c r="AK1086" s="34" t="s">
        <v>1350</v>
      </c>
      <c r="AL1086" s="29" t="s">
        <v>1365</v>
      </c>
      <c r="AM1086" s="29">
        <v>454</v>
      </c>
      <c r="AN1086" s="34" t="s">
        <v>1350</v>
      </c>
      <c r="AO1086" s="29" t="s">
        <v>1365</v>
      </c>
      <c r="AP1086" s="29">
        <v>13770060</v>
      </c>
    </row>
    <row r="1087" spans="26:42" x14ac:dyDescent="0.25">
      <c r="Z1087"/>
      <c r="AF1087" s="29" t="s">
        <v>1350</v>
      </c>
      <c r="AG1087" s="29" t="s">
        <v>1366</v>
      </c>
      <c r="AH1087" s="32">
        <v>7.19</v>
      </c>
      <c r="AI1087" s="33">
        <v>1086</v>
      </c>
      <c r="AK1087" s="34" t="s">
        <v>1350</v>
      </c>
      <c r="AL1087" s="29" t="s">
        <v>1366</v>
      </c>
      <c r="AM1087" s="29">
        <v>76</v>
      </c>
      <c r="AN1087" s="34" t="s">
        <v>1350</v>
      </c>
      <c r="AO1087" s="29" t="s">
        <v>1366</v>
      </c>
      <c r="AP1087" s="29">
        <v>10430264</v>
      </c>
    </row>
    <row r="1088" spans="26:42" x14ac:dyDescent="0.25">
      <c r="Z1088"/>
      <c r="AF1088" s="29" t="s">
        <v>1350</v>
      </c>
      <c r="AG1088" s="29" t="s">
        <v>1367</v>
      </c>
      <c r="AH1088" s="32">
        <v>36.57</v>
      </c>
      <c r="AI1088" s="33">
        <v>1087</v>
      </c>
      <c r="AK1088" s="34" t="s">
        <v>1350</v>
      </c>
      <c r="AL1088" s="29" t="s">
        <v>1367</v>
      </c>
      <c r="AM1088" s="29">
        <v>647</v>
      </c>
      <c r="AN1088" s="34" t="s">
        <v>1350</v>
      </c>
      <c r="AO1088" s="29" t="s">
        <v>1367</v>
      </c>
      <c r="AP1088" s="29">
        <v>17789093</v>
      </c>
    </row>
    <row r="1089" spans="26:42" x14ac:dyDescent="0.25">
      <c r="Z1089"/>
      <c r="AF1089" s="29" t="s">
        <v>1350</v>
      </c>
      <c r="AG1089" s="29" t="s">
        <v>1368</v>
      </c>
      <c r="AH1089" s="32">
        <v>64.89</v>
      </c>
      <c r="AI1089" s="33">
        <v>1088</v>
      </c>
      <c r="AK1089" s="34" t="s">
        <v>1350</v>
      </c>
      <c r="AL1089" s="29" t="s">
        <v>1368</v>
      </c>
      <c r="AM1089" s="29">
        <v>634</v>
      </c>
      <c r="AN1089" s="34" t="s">
        <v>1350</v>
      </c>
      <c r="AO1089" s="29" t="s">
        <v>1368</v>
      </c>
      <c r="AP1089" s="29">
        <v>9794111</v>
      </c>
    </row>
    <row r="1090" spans="26:42" x14ac:dyDescent="0.25">
      <c r="Z1090"/>
      <c r="AF1090" s="29" t="s">
        <v>1350</v>
      </c>
      <c r="AG1090" s="29" t="s">
        <v>1369</v>
      </c>
      <c r="AH1090" s="32">
        <v>5.8</v>
      </c>
      <c r="AI1090" s="33">
        <v>1089</v>
      </c>
      <c r="AK1090" s="34" t="s">
        <v>1350</v>
      </c>
      <c r="AL1090" s="29" t="s">
        <v>1369</v>
      </c>
      <c r="AM1090" s="29">
        <v>34</v>
      </c>
      <c r="AN1090" s="34" t="s">
        <v>1350</v>
      </c>
      <c r="AO1090" s="29" t="s">
        <v>1369</v>
      </c>
      <c r="AP1090" s="29">
        <v>5859634</v>
      </c>
    </row>
    <row r="1091" spans="26:42" x14ac:dyDescent="0.25">
      <c r="Z1091"/>
      <c r="AF1091" s="29" t="s">
        <v>1350</v>
      </c>
      <c r="AG1091" s="29" t="s">
        <v>1370</v>
      </c>
      <c r="AH1091" s="32">
        <v>31.29</v>
      </c>
      <c r="AI1091" s="33">
        <v>1090</v>
      </c>
      <c r="AK1091" s="34" t="s">
        <v>1350</v>
      </c>
      <c r="AL1091" s="29" t="s">
        <v>1370</v>
      </c>
      <c r="AM1091" s="29">
        <v>646</v>
      </c>
      <c r="AN1091" s="34" t="s">
        <v>1350</v>
      </c>
      <c r="AO1091" s="29" t="s">
        <v>1370</v>
      </c>
      <c r="AP1091" s="29">
        <v>20771559</v>
      </c>
    </row>
    <row r="1092" spans="26:42" x14ac:dyDescent="0.25">
      <c r="Z1092"/>
      <c r="AF1092" s="29" t="s">
        <v>1350</v>
      </c>
      <c r="AG1092" s="29" t="s">
        <v>1371</v>
      </c>
      <c r="AH1092" s="32">
        <v>69.45</v>
      </c>
      <c r="AI1092" s="33">
        <v>1091</v>
      </c>
      <c r="AK1092" s="34" t="s">
        <v>1350</v>
      </c>
      <c r="AL1092" s="29" t="s">
        <v>1371</v>
      </c>
      <c r="AM1092" s="29">
        <v>224</v>
      </c>
      <c r="AN1092" s="34" t="s">
        <v>1350</v>
      </c>
      <c r="AO1092" s="29" t="s">
        <v>1371</v>
      </c>
      <c r="AP1092" s="29">
        <v>3239789</v>
      </c>
    </row>
    <row r="1093" spans="26:42" x14ac:dyDescent="0.25">
      <c r="Z1093"/>
      <c r="AF1093" s="29" t="s">
        <v>1350</v>
      </c>
      <c r="AG1093" s="29" t="s">
        <v>1372</v>
      </c>
      <c r="AH1093" s="32">
        <v>16.440000000000001</v>
      </c>
      <c r="AI1093" s="33">
        <v>1092</v>
      </c>
      <c r="AK1093" s="34" t="s">
        <v>1350</v>
      </c>
      <c r="AL1093" s="29" t="s">
        <v>1372</v>
      </c>
      <c r="AM1093" s="29">
        <v>102</v>
      </c>
      <c r="AN1093" s="34" t="s">
        <v>1350</v>
      </c>
      <c r="AO1093" s="29" t="s">
        <v>1372</v>
      </c>
      <c r="AP1093" s="29">
        <v>6022738</v>
      </c>
    </row>
    <row r="1094" spans="26:42" x14ac:dyDescent="0.25">
      <c r="Z1094"/>
      <c r="AF1094" s="29" t="s">
        <v>1350</v>
      </c>
      <c r="AG1094" s="29" t="s">
        <v>1373</v>
      </c>
      <c r="AH1094" s="32">
        <v>4.62</v>
      </c>
      <c r="AI1094" s="33">
        <v>1093</v>
      </c>
      <c r="AK1094" s="34" t="s">
        <v>1350</v>
      </c>
      <c r="AL1094" s="29" t="s">
        <v>1373</v>
      </c>
      <c r="AM1094" s="29">
        <v>43</v>
      </c>
      <c r="AN1094" s="34" t="s">
        <v>1350</v>
      </c>
      <c r="AO1094" s="29" t="s">
        <v>1373</v>
      </c>
      <c r="AP1094" s="29">
        <v>9087911</v>
      </c>
    </row>
    <row r="1095" spans="26:42" x14ac:dyDescent="0.25">
      <c r="Z1095"/>
      <c r="AF1095" s="29" t="s">
        <v>1350</v>
      </c>
      <c r="AG1095" s="29" t="s">
        <v>1374</v>
      </c>
      <c r="AH1095" s="32">
        <v>16.760000000000002</v>
      </c>
      <c r="AI1095" s="33">
        <v>1094</v>
      </c>
      <c r="AK1095" s="34" t="s">
        <v>1350</v>
      </c>
      <c r="AL1095" s="29" t="s">
        <v>1374</v>
      </c>
      <c r="AM1095" s="29">
        <v>194</v>
      </c>
      <c r="AN1095" s="34" t="s">
        <v>1350</v>
      </c>
      <c r="AO1095" s="29" t="s">
        <v>1374</v>
      </c>
      <c r="AP1095" s="29">
        <v>11606574</v>
      </c>
    </row>
    <row r="1096" spans="26:42" x14ac:dyDescent="0.25">
      <c r="Z1096"/>
      <c r="AF1096" s="29" t="s">
        <v>1350</v>
      </c>
      <c r="AG1096" s="29" t="s">
        <v>1375</v>
      </c>
      <c r="AH1096" s="32">
        <v>17.41</v>
      </c>
      <c r="AI1096" s="33">
        <v>1095</v>
      </c>
      <c r="AK1096" s="34" t="s">
        <v>1350</v>
      </c>
      <c r="AL1096" s="29" t="s">
        <v>1375</v>
      </c>
      <c r="AM1096" s="29">
        <v>345</v>
      </c>
      <c r="AN1096" s="34" t="s">
        <v>1350</v>
      </c>
      <c r="AO1096" s="29" t="s">
        <v>1375</v>
      </c>
      <c r="AP1096" s="29">
        <v>20098141</v>
      </c>
    </row>
    <row r="1097" spans="26:42" x14ac:dyDescent="0.25">
      <c r="Z1097"/>
      <c r="AF1097" s="29" t="s">
        <v>1350</v>
      </c>
      <c r="AG1097" s="29" t="s">
        <v>1376</v>
      </c>
      <c r="AH1097" s="32">
        <v>23.22</v>
      </c>
      <c r="AI1097" s="33">
        <v>1096</v>
      </c>
      <c r="AK1097" s="34" t="s">
        <v>1350</v>
      </c>
      <c r="AL1097" s="29" t="s">
        <v>1376</v>
      </c>
      <c r="AM1097" s="29">
        <v>394</v>
      </c>
      <c r="AN1097" s="34" t="s">
        <v>1350</v>
      </c>
      <c r="AO1097" s="29" t="s">
        <v>1376</v>
      </c>
      <c r="AP1097" s="29">
        <v>17162542</v>
      </c>
    </row>
    <row r="1098" spans="26:42" x14ac:dyDescent="0.25">
      <c r="Z1098"/>
      <c r="AF1098" s="29" t="s">
        <v>1350</v>
      </c>
      <c r="AG1098" s="29" t="s">
        <v>1377</v>
      </c>
      <c r="AH1098" s="32">
        <v>30.67</v>
      </c>
      <c r="AI1098" s="33">
        <v>1097</v>
      </c>
      <c r="AK1098" s="34" t="s">
        <v>1350</v>
      </c>
      <c r="AL1098" s="29" t="s">
        <v>1377</v>
      </c>
      <c r="AM1098" s="29">
        <v>396</v>
      </c>
      <c r="AN1098" s="34" t="s">
        <v>1350</v>
      </c>
      <c r="AO1098" s="29" t="s">
        <v>1377</v>
      </c>
      <c r="AP1098" s="29">
        <v>13074773</v>
      </c>
    </row>
    <row r="1099" spans="26:42" x14ac:dyDescent="0.25">
      <c r="Z1099"/>
      <c r="AF1099" s="29" t="s">
        <v>1350</v>
      </c>
      <c r="AG1099" s="29" t="s">
        <v>1378</v>
      </c>
      <c r="AH1099" s="32">
        <v>19.77</v>
      </c>
      <c r="AI1099" s="33">
        <v>1098</v>
      </c>
      <c r="AK1099" s="34" t="s">
        <v>1350</v>
      </c>
      <c r="AL1099" s="29" t="s">
        <v>1378</v>
      </c>
      <c r="AM1099" s="29">
        <v>478</v>
      </c>
      <c r="AN1099" s="34" t="s">
        <v>1350</v>
      </c>
      <c r="AO1099" s="29" t="s">
        <v>1378</v>
      </c>
      <c r="AP1099" s="29">
        <v>24254146</v>
      </c>
    </row>
    <row r="1100" spans="26:42" x14ac:dyDescent="0.25">
      <c r="Z1100"/>
      <c r="AF1100" s="29" t="s">
        <v>1350</v>
      </c>
      <c r="AG1100" s="29" t="s">
        <v>1379</v>
      </c>
      <c r="AH1100" s="32">
        <v>35.51</v>
      </c>
      <c r="AI1100" s="33">
        <v>1099</v>
      </c>
      <c r="AK1100" s="34" t="s">
        <v>1350</v>
      </c>
      <c r="AL1100" s="29" t="s">
        <v>1379</v>
      </c>
      <c r="AM1100" s="29">
        <v>977</v>
      </c>
      <c r="AN1100" s="34" t="s">
        <v>1350</v>
      </c>
      <c r="AO1100" s="29" t="s">
        <v>1379</v>
      </c>
      <c r="AP1100" s="29">
        <v>27513213</v>
      </c>
    </row>
    <row r="1101" spans="26:42" x14ac:dyDescent="0.25">
      <c r="Z1101"/>
      <c r="AF1101" s="29" t="s">
        <v>1350</v>
      </c>
      <c r="AG1101" s="29" t="s">
        <v>1380</v>
      </c>
      <c r="AH1101" s="32">
        <v>61.77</v>
      </c>
      <c r="AI1101" s="33">
        <v>1100</v>
      </c>
      <c r="AK1101" s="34" t="s">
        <v>1350</v>
      </c>
      <c r="AL1101" s="29" t="s">
        <v>1380</v>
      </c>
      <c r="AM1101" s="29">
        <v>262</v>
      </c>
      <c r="AN1101" s="34" t="s">
        <v>1350</v>
      </c>
      <c r="AO1101" s="29" t="s">
        <v>1380</v>
      </c>
      <c r="AP1101" s="29">
        <v>4233138</v>
      </c>
    </row>
    <row r="1102" spans="26:42" x14ac:dyDescent="0.25">
      <c r="Z1102"/>
      <c r="AF1102" s="29" t="s">
        <v>1381</v>
      </c>
      <c r="AG1102" s="29" t="s">
        <v>1382</v>
      </c>
      <c r="AH1102" s="32">
        <v>93.6</v>
      </c>
      <c r="AI1102" s="33">
        <v>1101</v>
      </c>
      <c r="AK1102" s="34" t="s">
        <v>1381</v>
      </c>
      <c r="AL1102" s="29" t="s">
        <v>1382</v>
      </c>
      <c r="AM1102" s="29">
        <v>181</v>
      </c>
      <c r="AN1102" s="34" t="s">
        <v>1381</v>
      </c>
      <c r="AO1102" s="29" t="s">
        <v>1382</v>
      </c>
      <c r="AP1102" s="29">
        <v>1912484</v>
      </c>
    </row>
    <row r="1103" spans="26:42" x14ac:dyDescent="0.25">
      <c r="Z1103"/>
      <c r="AF1103" s="29" t="s">
        <v>1381</v>
      </c>
      <c r="AG1103" s="29" t="s">
        <v>1383</v>
      </c>
      <c r="AH1103" s="32">
        <v>80.67</v>
      </c>
      <c r="AI1103" s="33">
        <v>1102</v>
      </c>
      <c r="AK1103" s="34" t="s">
        <v>1381</v>
      </c>
      <c r="AL1103" s="29" t="s">
        <v>1383</v>
      </c>
      <c r="AM1103" s="29">
        <v>813</v>
      </c>
      <c r="AN1103" s="34" t="s">
        <v>1381</v>
      </c>
      <c r="AO1103" s="29" t="s">
        <v>1383</v>
      </c>
      <c r="AP1103" s="29">
        <v>9916950</v>
      </c>
    </row>
    <row r="1104" spans="26:42" x14ac:dyDescent="0.25">
      <c r="Z1104"/>
      <c r="AF1104" s="29" t="s">
        <v>1381</v>
      </c>
      <c r="AG1104" s="29" t="s">
        <v>1384</v>
      </c>
      <c r="AH1104" s="32">
        <v>21.16</v>
      </c>
      <c r="AI1104" s="33">
        <v>1103</v>
      </c>
      <c r="AK1104" s="34" t="s">
        <v>1381</v>
      </c>
      <c r="AL1104" s="29" t="s">
        <v>1384</v>
      </c>
      <c r="AM1104" s="29">
        <v>122</v>
      </c>
      <c r="AN1104" s="34" t="s">
        <v>1381</v>
      </c>
      <c r="AO1104" s="29" t="s">
        <v>1384</v>
      </c>
      <c r="AP1104" s="29">
        <v>5837559</v>
      </c>
    </row>
    <row r="1105" spans="26:42" x14ac:dyDescent="0.25">
      <c r="Z1105"/>
      <c r="AF1105" s="29" t="s">
        <v>1381</v>
      </c>
      <c r="AG1105" s="29" t="s">
        <v>1385</v>
      </c>
      <c r="AH1105" s="32">
        <v>28.92</v>
      </c>
      <c r="AI1105" s="33">
        <v>1104</v>
      </c>
      <c r="AK1105" s="34" t="s">
        <v>1381</v>
      </c>
      <c r="AL1105" s="29" t="s">
        <v>1385</v>
      </c>
      <c r="AM1105" s="29">
        <v>412</v>
      </c>
      <c r="AN1105" s="34" t="s">
        <v>1381</v>
      </c>
      <c r="AO1105" s="29" t="s">
        <v>1385</v>
      </c>
      <c r="AP1105" s="29">
        <v>14282507</v>
      </c>
    </row>
    <row r="1106" spans="26:42" x14ac:dyDescent="0.25">
      <c r="Z1106"/>
      <c r="AF1106" s="29" t="s">
        <v>1381</v>
      </c>
      <c r="AG1106" s="29" t="s">
        <v>1386</v>
      </c>
      <c r="AH1106" s="32">
        <v>48.18</v>
      </c>
      <c r="AI1106" s="33">
        <v>1105</v>
      </c>
      <c r="AK1106" s="34" t="s">
        <v>1381</v>
      </c>
      <c r="AL1106" s="29" t="s">
        <v>1386</v>
      </c>
      <c r="AM1106" s="29">
        <v>535</v>
      </c>
      <c r="AN1106" s="34" t="s">
        <v>1381</v>
      </c>
      <c r="AO1106" s="29" t="s">
        <v>1386</v>
      </c>
      <c r="AP1106" s="29">
        <v>11062701</v>
      </c>
    </row>
    <row r="1107" spans="26:42" x14ac:dyDescent="0.25">
      <c r="Z1107"/>
      <c r="AF1107" s="29" t="s">
        <v>1381</v>
      </c>
      <c r="AG1107" s="29" t="s">
        <v>1387</v>
      </c>
      <c r="AH1107" s="32">
        <v>10.130000000000001</v>
      </c>
      <c r="AI1107" s="33">
        <v>1106</v>
      </c>
      <c r="AK1107" s="34" t="s">
        <v>1381</v>
      </c>
      <c r="AL1107" s="29" t="s">
        <v>1387</v>
      </c>
      <c r="AM1107" s="29">
        <v>30</v>
      </c>
      <c r="AN1107" s="34" t="s">
        <v>1381</v>
      </c>
      <c r="AO1107" s="29" t="s">
        <v>1387</v>
      </c>
      <c r="AP1107" s="29">
        <v>3011708</v>
      </c>
    </row>
    <row r="1108" spans="26:42" x14ac:dyDescent="0.25">
      <c r="Z1108"/>
      <c r="AF1108" s="29" t="s">
        <v>1381</v>
      </c>
      <c r="AG1108" s="29" t="s">
        <v>1388</v>
      </c>
      <c r="AH1108" s="32">
        <v>9.73</v>
      </c>
      <c r="AI1108" s="33">
        <v>1107</v>
      </c>
      <c r="AK1108" s="34" t="s">
        <v>1381</v>
      </c>
      <c r="AL1108" s="29" t="s">
        <v>1388</v>
      </c>
      <c r="AM1108" s="29">
        <v>168</v>
      </c>
      <c r="AN1108" s="34" t="s">
        <v>1381</v>
      </c>
      <c r="AO1108" s="29" t="s">
        <v>1388</v>
      </c>
      <c r="AP1108" s="29">
        <v>17063580</v>
      </c>
    </row>
    <row r="1109" spans="26:42" x14ac:dyDescent="0.25">
      <c r="Z1109"/>
      <c r="AF1109" s="29" t="s">
        <v>1381</v>
      </c>
      <c r="AG1109" s="29" t="s">
        <v>1389</v>
      </c>
      <c r="AH1109" s="32">
        <v>56.79</v>
      </c>
      <c r="AI1109" s="33">
        <v>1108</v>
      </c>
      <c r="AK1109" s="34" t="s">
        <v>1381</v>
      </c>
      <c r="AL1109" s="29" t="s">
        <v>1389</v>
      </c>
      <c r="AM1109" s="29">
        <v>531</v>
      </c>
      <c r="AN1109" s="34" t="s">
        <v>1381</v>
      </c>
      <c r="AO1109" s="29" t="s">
        <v>1389</v>
      </c>
      <c r="AP1109" s="29">
        <v>9033297</v>
      </c>
    </row>
    <row r="1110" spans="26:42" x14ac:dyDescent="0.25">
      <c r="Z1110"/>
      <c r="AF1110" s="29" t="s">
        <v>1381</v>
      </c>
      <c r="AG1110" s="29" t="s">
        <v>1390</v>
      </c>
      <c r="AH1110" s="32">
        <v>25.25</v>
      </c>
      <c r="AI1110" s="33">
        <v>1109</v>
      </c>
      <c r="AK1110" s="34" t="s">
        <v>1381</v>
      </c>
      <c r="AL1110" s="29" t="s">
        <v>1390</v>
      </c>
      <c r="AM1110" s="29">
        <v>201</v>
      </c>
      <c r="AN1110" s="34" t="s">
        <v>1381</v>
      </c>
      <c r="AO1110" s="29" t="s">
        <v>1390</v>
      </c>
      <c r="AP1110" s="29">
        <v>7941201</v>
      </c>
    </row>
    <row r="1111" spans="26:42" x14ac:dyDescent="0.25">
      <c r="Z1111"/>
      <c r="AF1111" s="29" t="s">
        <v>1381</v>
      </c>
      <c r="AG1111" s="29" t="s">
        <v>1391</v>
      </c>
      <c r="AH1111" s="32">
        <v>28.13</v>
      </c>
      <c r="AI1111" s="33">
        <v>1110</v>
      </c>
      <c r="AK1111" s="34" t="s">
        <v>1381</v>
      </c>
      <c r="AL1111" s="29" t="s">
        <v>1391</v>
      </c>
      <c r="AM1111" s="29">
        <v>398</v>
      </c>
      <c r="AN1111" s="34" t="s">
        <v>1381</v>
      </c>
      <c r="AO1111" s="29" t="s">
        <v>1391</v>
      </c>
      <c r="AP1111" s="29">
        <v>14257675</v>
      </c>
    </row>
    <row r="1112" spans="26:42" x14ac:dyDescent="0.25">
      <c r="Z1112"/>
      <c r="AF1112" s="29" t="s">
        <v>1381</v>
      </c>
      <c r="AG1112" s="29" t="s">
        <v>1392</v>
      </c>
      <c r="AH1112" s="32">
        <v>55.17</v>
      </c>
      <c r="AI1112" s="33">
        <v>1111</v>
      </c>
      <c r="AK1112" s="34" t="s">
        <v>1381</v>
      </c>
      <c r="AL1112" s="29" t="s">
        <v>1392</v>
      </c>
      <c r="AM1112" s="29">
        <v>590</v>
      </c>
      <c r="AN1112" s="34" t="s">
        <v>1381</v>
      </c>
      <c r="AO1112" s="29" t="s">
        <v>1392</v>
      </c>
      <c r="AP1112" s="29">
        <v>10585358</v>
      </c>
    </row>
    <row r="1113" spans="26:42" x14ac:dyDescent="0.25">
      <c r="Z1113"/>
      <c r="AF1113" s="29" t="s">
        <v>1381</v>
      </c>
      <c r="AG1113" s="29" t="s">
        <v>1393</v>
      </c>
      <c r="AH1113" s="32">
        <v>8.36</v>
      </c>
      <c r="AI1113" s="33">
        <v>1112</v>
      </c>
      <c r="AK1113" s="34" t="s">
        <v>1381</v>
      </c>
      <c r="AL1113" s="29" t="s">
        <v>1393</v>
      </c>
      <c r="AM1113" s="29">
        <v>46</v>
      </c>
      <c r="AN1113" s="34" t="s">
        <v>1381</v>
      </c>
      <c r="AO1113" s="29" t="s">
        <v>1393</v>
      </c>
      <c r="AP1113" s="29">
        <v>5502155</v>
      </c>
    </row>
    <row r="1114" spans="26:42" x14ac:dyDescent="0.25">
      <c r="Z1114"/>
      <c r="AF1114" s="29" t="s">
        <v>1381</v>
      </c>
      <c r="AG1114" s="29" t="s">
        <v>1394</v>
      </c>
      <c r="AH1114" s="32">
        <v>21.05</v>
      </c>
      <c r="AI1114" s="33">
        <v>1113</v>
      </c>
      <c r="AK1114" s="34" t="s">
        <v>1381</v>
      </c>
      <c r="AL1114" s="29" t="s">
        <v>1394</v>
      </c>
      <c r="AM1114" s="29">
        <v>199</v>
      </c>
      <c r="AN1114" s="34" t="s">
        <v>1381</v>
      </c>
      <c r="AO1114" s="29" t="s">
        <v>1394</v>
      </c>
      <c r="AP1114" s="29">
        <v>9429224</v>
      </c>
    </row>
    <row r="1115" spans="26:42" x14ac:dyDescent="0.25">
      <c r="Z1115"/>
      <c r="AF1115" s="29" t="s">
        <v>1381</v>
      </c>
      <c r="AG1115" s="29" t="s">
        <v>1395</v>
      </c>
      <c r="AH1115" s="32">
        <v>7.89</v>
      </c>
      <c r="AI1115" s="33">
        <v>1114</v>
      </c>
      <c r="AK1115" s="34" t="s">
        <v>1381</v>
      </c>
      <c r="AL1115" s="29" t="s">
        <v>1395</v>
      </c>
      <c r="AM1115" s="29">
        <v>93</v>
      </c>
      <c r="AN1115" s="34" t="s">
        <v>1381</v>
      </c>
      <c r="AO1115" s="29" t="s">
        <v>1395</v>
      </c>
      <c r="AP1115" s="29">
        <v>11213446</v>
      </c>
    </row>
    <row r="1116" spans="26:42" x14ac:dyDescent="0.25">
      <c r="Z1116"/>
      <c r="AF1116" s="29" t="s">
        <v>1381</v>
      </c>
      <c r="AG1116" s="29" t="s">
        <v>1396</v>
      </c>
      <c r="AH1116" s="32">
        <v>10.98</v>
      </c>
      <c r="AI1116" s="33">
        <v>1115</v>
      </c>
      <c r="AK1116" s="34" t="s">
        <v>1381</v>
      </c>
      <c r="AL1116" s="29" t="s">
        <v>1396</v>
      </c>
      <c r="AM1116" s="29">
        <v>67</v>
      </c>
      <c r="AN1116" s="34" t="s">
        <v>1381</v>
      </c>
      <c r="AO1116" s="29" t="s">
        <v>1396</v>
      </c>
      <c r="AP1116" s="29">
        <v>6145674</v>
      </c>
    </row>
    <row r="1117" spans="26:42" x14ac:dyDescent="0.25">
      <c r="Z1117"/>
      <c r="AF1117" s="29" t="s">
        <v>1381</v>
      </c>
      <c r="AG1117" s="29" t="s">
        <v>1397</v>
      </c>
      <c r="AH1117" s="32">
        <v>7.74</v>
      </c>
      <c r="AI1117" s="33">
        <v>1116</v>
      </c>
      <c r="AK1117" s="34" t="s">
        <v>1381</v>
      </c>
      <c r="AL1117" s="29" t="s">
        <v>1397</v>
      </c>
      <c r="AM1117" s="29">
        <v>33</v>
      </c>
      <c r="AN1117" s="34" t="s">
        <v>1381</v>
      </c>
      <c r="AO1117" s="29" t="s">
        <v>1397</v>
      </c>
      <c r="AP1117" s="29">
        <v>4390859</v>
      </c>
    </row>
    <row r="1118" spans="26:42" x14ac:dyDescent="0.25">
      <c r="Z1118"/>
      <c r="AF1118" s="29" t="s">
        <v>1381</v>
      </c>
      <c r="AG1118" s="29" t="s">
        <v>1398</v>
      </c>
      <c r="AH1118" s="32">
        <v>99.71</v>
      </c>
      <c r="AI1118" s="33">
        <v>1117</v>
      </c>
      <c r="AK1118" s="34" t="s">
        <v>1381</v>
      </c>
      <c r="AL1118" s="29" t="s">
        <v>1398</v>
      </c>
      <c r="AM1118" s="29">
        <v>258</v>
      </c>
      <c r="AN1118" s="34" t="s">
        <v>1381</v>
      </c>
      <c r="AO1118" s="29" t="s">
        <v>1398</v>
      </c>
      <c r="AP1118" s="29">
        <v>2617463</v>
      </c>
    </row>
    <row r="1119" spans="26:42" x14ac:dyDescent="0.25">
      <c r="Z1119"/>
      <c r="AF1119" s="29" t="s">
        <v>1381</v>
      </c>
      <c r="AG1119" s="29" t="s">
        <v>1399</v>
      </c>
      <c r="AH1119" s="32">
        <v>34.409999999999997</v>
      </c>
      <c r="AI1119" s="33">
        <v>1118</v>
      </c>
      <c r="AK1119" s="34" t="s">
        <v>1381</v>
      </c>
      <c r="AL1119" s="29" t="s">
        <v>1399</v>
      </c>
      <c r="AM1119" s="29">
        <v>253</v>
      </c>
      <c r="AN1119" s="34" t="s">
        <v>1381</v>
      </c>
      <c r="AO1119" s="29" t="s">
        <v>1399</v>
      </c>
      <c r="AP1119" s="29">
        <v>7468866</v>
      </c>
    </row>
    <row r="1120" spans="26:42" x14ac:dyDescent="0.25">
      <c r="Z1120"/>
      <c r="AF1120" s="29" t="s">
        <v>1381</v>
      </c>
      <c r="AG1120" s="29" t="s">
        <v>1400</v>
      </c>
      <c r="AH1120" s="32">
        <v>37.33</v>
      </c>
      <c r="AI1120" s="33">
        <v>1119</v>
      </c>
      <c r="AK1120" s="34" t="s">
        <v>1381</v>
      </c>
      <c r="AL1120" s="29" t="s">
        <v>1400</v>
      </c>
      <c r="AM1120" s="29">
        <v>166</v>
      </c>
      <c r="AN1120" s="34" t="s">
        <v>1381</v>
      </c>
      <c r="AO1120" s="29" t="s">
        <v>1400</v>
      </c>
      <c r="AP1120" s="29">
        <v>4567859</v>
      </c>
    </row>
    <row r="1121" spans="26:42" x14ac:dyDescent="0.25">
      <c r="Z1121"/>
      <c r="AF1121" s="29" t="s">
        <v>1381</v>
      </c>
      <c r="AG1121" s="29" t="s">
        <v>1401</v>
      </c>
      <c r="AH1121" s="32">
        <v>10.32</v>
      </c>
      <c r="AI1121" s="33">
        <v>1120</v>
      </c>
      <c r="AK1121" s="34" t="s">
        <v>1381</v>
      </c>
      <c r="AL1121" s="29" t="s">
        <v>1401</v>
      </c>
      <c r="AM1121" s="29">
        <v>113</v>
      </c>
      <c r="AN1121" s="34" t="s">
        <v>1381</v>
      </c>
      <c r="AO1121" s="29" t="s">
        <v>1401</v>
      </c>
      <c r="AP1121" s="29">
        <v>10947306</v>
      </c>
    </row>
    <row r="1122" spans="26:42" x14ac:dyDescent="0.25">
      <c r="Z1122"/>
      <c r="AF1122" s="29" t="s">
        <v>1381</v>
      </c>
      <c r="AG1122" s="29" t="s">
        <v>1402</v>
      </c>
      <c r="AH1122" s="32">
        <v>11.75</v>
      </c>
      <c r="AI1122" s="33">
        <v>1121</v>
      </c>
      <c r="AK1122" s="34" t="s">
        <v>1381</v>
      </c>
      <c r="AL1122" s="29" t="s">
        <v>1402</v>
      </c>
      <c r="AM1122" s="29">
        <v>148</v>
      </c>
      <c r="AN1122" s="34" t="s">
        <v>1381</v>
      </c>
      <c r="AO1122" s="29" t="s">
        <v>1402</v>
      </c>
      <c r="AP1122" s="29">
        <v>12719619</v>
      </c>
    </row>
    <row r="1123" spans="26:42" x14ac:dyDescent="0.25">
      <c r="Z1123"/>
      <c r="AF1123" s="29" t="s">
        <v>1381</v>
      </c>
      <c r="AG1123" s="29" t="s">
        <v>1403</v>
      </c>
      <c r="AH1123" s="32">
        <v>55.72</v>
      </c>
      <c r="AI1123" s="33">
        <v>1122</v>
      </c>
      <c r="AK1123" s="34" t="s">
        <v>1381</v>
      </c>
      <c r="AL1123" s="29" t="s">
        <v>1403</v>
      </c>
      <c r="AM1123" s="29">
        <v>329</v>
      </c>
      <c r="AN1123" s="34" t="s">
        <v>1381</v>
      </c>
      <c r="AO1123" s="29" t="s">
        <v>1403</v>
      </c>
      <c r="AP1123" s="29">
        <v>6003168</v>
      </c>
    </row>
    <row r="1124" spans="26:42" x14ac:dyDescent="0.25">
      <c r="Z1124"/>
      <c r="AF1124" s="29" t="s">
        <v>1381</v>
      </c>
      <c r="AG1124" s="29" t="s">
        <v>1404</v>
      </c>
      <c r="AH1124" s="32">
        <v>18.829999999999998</v>
      </c>
      <c r="AI1124" s="33">
        <v>1123</v>
      </c>
      <c r="AK1124" s="34" t="s">
        <v>1381</v>
      </c>
      <c r="AL1124" s="29" t="s">
        <v>1404</v>
      </c>
      <c r="AM1124" s="29">
        <v>89</v>
      </c>
      <c r="AN1124" s="34" t="s">
        <v>1381</v>
      </c>
      <c r="AO1124" s="29" t="s">
        <v>1404</v>
      </c>
      <c r="AP1124" s="29">
        <v>4647317</v>
      </c>
    </row>
    <row r="1125" spans="26:42" x14ac:dyDescent="0.25">
      <c r="Z1125"/>
      <c r="AF1125" s="29" t="s">
        <v>1381</v>
      </c>
      <c r="AG1125" s="29" t="s">
        <v>1405</v>
      </c>
      <c r="AH1125" s="32">
        <v>36.35</v>
      </c>
      <c r="AI1125" s="33">
        <v>1124</v>
      </c>
      <c r="AK1125" s="34" t="s">
        <v>1381</v>
      </c>
      <c r="AL1125" s="29" t="s">
        <v>1405</v>
      </c>
      <c r="AM1125" s="29">
        <v>429</v>
      </c>
      <c r="AN1125" s="34" t="s">
        <v>1381</v>
      </c>
      <c r="AO1125" s="29" t="s">
        <v>1405</v>
      </c>
      <c r="AP1125" s="29">
        <v>11402900</v>
      </c>
    </row>
    <row r="1126" spans="26:42" x14ac:dyDescent="0.25">
      <c r="Z1126"/>
      <c r="AF1126" s="29" t="s">
        <v>1381</v>
      </c>
      <c r="AG1126" s="29" t="s">
        <v>1406</v>
      </c>
      <c r="AH1126" s="32">
        <v>26.06</v>
      </c>
      <c r="AI1126" s="33">
        <v>1125</v>
      </c>
      <c r="AK1126" s="34" t="s">
        <v>1381</v>
      </c>
      <c r="AL1126" s="29" t="s">
        <v>1406</v>
      </c>
      <c r="AM1126" s="29">
        <v>219</v>
      </c>
      <c r="AN1126" s="34" t="s">
        <v>1381</v>
      </c>
      <c r="AO1126" s="29" t="s">
        <v>1406</v>
      </c>
      <c r="AP1126" s="29">
        <v>8538172</v>
      </c>
    </row>
    <row r="1127" spans="26:42" x14ac:dyDescent="0.25">
      <c r="Z1127"/>
      <c r="AF1127" s="29" t="s">
        <v>1381</v>
      </c>
      <c r="AG1127" s="29" t="s">
        <v>1407</v>
      </c>
      <c r="AH1127" s="32">
        <v>17.420000000000002</v>
      </c>
      <c r="AI1127" s="33">
        <v>1126</v>
      </c>
      <c r="AK1127" s="34" t="s">
        <v>1381</v>
      </c>
      <c r="AL1127" s="29" t="s">
        <v>1407</v>
      </c>
      <c r="AM1127" s="29">
        <v>63</v>
      </c>
      <c r="AN1127" s="34" t="s">
        <v>1381</v>
      </c>
      <c r="AO1127" s="29" t="s">
        <v>1407</v>
      </c>
      <c r="AP1127" s="29">
        <v>3558315</v>
      </c>
    </row>
    <row r="1128" spans="26:42" x14ac:dyDescent="0.25">
      <c r="Z1128"/>
      <c r="AF1128" s="29" t="s">
        <v>1381</v>
      </c>
      <c r="AG1128" s="29" t="s">
        <v>1408</v>
      </c>
      <c r="AH1128" s="32">
        <v>16.48</v>
      </c>
      <c r="AI1128" s="33">
        <v>1127</v>
      </c>
      <c r="AK1128" s="34" t="s">
        <v>1381</v>
      </c>
      <c r="AL1128" s="29" t="s">
        <v>1408</v>
      </c>
      <c r="AM1128" s="29">
        <v>93</v>
      </c>
      <c r="AN1128" s="34" t="s">
        <v>1381</v>
      </c>
      <c r="AO1128" s="29" t="s">
        <v>1408</v>
      </c>
      <c r="AP1128" s="29">
        <v>5582158</v>
      </c>
    </row>
    <row r="1129" spans="26:42" x14ac:dyDescent="0.25">
      <c r="Z1129"/>
      <c r="AF1129" s="29" t="s">
        <v>1381</v>
      </c>
      <c r="AG1129" s="29" t="s">
        <v>1409</v>
      </c>
      <c r="AH1129" s="32">
        <v>26.9</v>
      </c>
      <c r="AI1129" s="33">
        <v>1128</v>
      </c>
      <c r="AK1129" s="34" t="s">
        <v>1381</v>
      </c>
      <c r="AL1129" s="29" t="s">
        <v>1409</v>
      </c>
      <c r="AM1129" s="29">
        <v>218</v>
      </c>
      <c r="AN1129" s="34" t="s">
        <v>1381</v>
      </c>
      <c r="AO1129" s="29" t="s">
        <v>1409</v>
      </c>
      <c r="AP1129" s="29">
        <v>8214283</v>
      </c>
    </row>
    <row r="1130" spans="26:42" x14ac:dyDescent="0.25">
      <c r="Z1130"/>
      <c r="AF1130" s="29" t="s">
        <v>1381</v>
      </c>
      <c r="AG1130" s="29" t="s">
        <v>1410</v>
      </c>
      <c r="AH1130" s="32">
        <v>7.74</v>
      </c>
      <c r="AI1130" s="33">
        <v>1129</v>
      </c>
      <c r="AK1130" s="34" t="s">
        <v>1381</v>
      </c>
      <c r="AL1130" s="29" t="s">
        <v>1410</v>
      </c>
      <c r="AM1130" s="29">
        <v>33</v>
      </c>
      <c r="AN1130" s="34" t="s">
        <v>1381</v>
      </c>
      <c r="AO1130" s="29" t="s">
        <v>1410</v>
      </c>
      <c r="AP1130" s="29">
        <v>4394598</v>
      </c>
    </row>
    <row r="1131" spans="26:42" x14ac:dyDescent="0.25">
      <c r="Z1131"/>
      <c r="AF1131" s="29" t="s">
        <v>1381</v>
      </c>
      <c r="AG1131" s="29" t="s">
        <v>1411</v>
      </c>
      <c r="AH1131" s="32">
        <v>29.98</v>
      </c>
      <c r="AI1131" s="33">
        <v>1130</v>
      </c>
      <c r="AK1131" s="34" t="s">
        <v>1381</v>
      </c>
      <c r="AL1131" s="29" t="s">
        <v>1411</v>
      </c>
      <c r="AM1131" s="29">
        <v>250</v>
      </c>
      <c r="AN1131" s="34" t="s">
        <v>1381</v>
      </c>
      <c r="AO1131" s="29" t="s">
        <v>1411</v>
      </c>
      <c r="AP1131" s="29">
        <v>8454643</v>
      </c>
    </row>
    <row r="1132" spans="26:42" x14ac:dyDescent="0.25">
      <c r="Z1132"/>
      <c r="AF1132" s="29" t="s">
        <v>1381</v>
      </c>
      <c r="AG1132" s="29" t="s">
        <v>1412</v>
      </c>
      <c r="AH1132" s="32">
        <v>29.12</v>
      </c>
      <c r="AI1132" s="33">
        <v>1131</v>
      </c>
      <c r="AK1132" s="34" t="s">
        <v>1381</v>
      </c>
      <c r="AL1132" s="29" t="s">
        <v>1412</v>
      </c>
      <c r="AM1132" s="29">
        <v>312</v>
      </c>
      <c r="AN1132" s="34" t="s">
        <v>1381</v>
      </c>
      <c r="AO1132" s="29" t="s">
        <v>1412</v>
      </c>
      <c r="AP1132" s="29">
        <v>10886902</v>
      </c>
    </row>
    <row r="1133" spans="26:42" x14ac:dyDescent="0.25">
      <c r="Z1133"/>
      <c r="AF1133" s="29" t="s">
        <v>1381</v>
      </c>
      <c r="AG1133" s="29" t="s">
        <v>1413</v>
      </c>
      <c r="AH1133" s="32">
        <v>101.64</v>
      </c>
      <c r="AI1133" s="33">
        <v>1132</v>
      </c>
      <c r="AK1133" s="34" t="s">
        <v>1381</v>
      </c>
      <c r="AL1133" s="29" t="s">
        <v>1413</v>
      </c>
      <c r="AM1133" s="29">
        <v>382</v>
      </c>
      <c r="AN1133" s="34" t="s">
        <v>1381</v>
      </c>
      <c r="AO1133" s="29" t="s">
        <v>1413</v>
      </c>
      <c r="AP1133" s="29">
        <v>3758522</v>
      </c>
    </row>
    <row r="1134" spans="26:42" x14ac:dyDescent="0.25">
      <c r="Z1134"/>
      <c r="AF1134" s="29" t="s">
        <v>1381</v>
      </c>
      <c r="AG1134" s="29" t="s">
        <v>1414</v>
      </c>
      <c r="AH1134" s="32">
        <v>12.62</v>
      </c>
      <c r="AI1134" s="33">
        <v>1133</v>
      </c>
      <c r="AK1134" s="34" t="s">
        <v>1381</v>
      </c>
      <c r="AL1134" s="29" t="s">
        <v>1414</v>
      </c>
      <c r="AM1134" s="29">
        <v>103</v>
      </c>
      <c r="AN1134" s="34" t="s">
        <v>1381</v>
      </c>
      <c r="AO1134" s="29" t="s">
        <v>1414</v>
      </c>
      <c r="AP1134" s="29">
        <v>8243343</v>
      </c>
    </row>
    <row r="1135" spans="26:42" x14ac:dyDescent="0.25">
      <c r="Z1135"/>
      <c r="AF1135" s="29" t="s">
        <v>1381</v>
      </c>
      <c r="AG1135" s="29" t="s">
        <v>1415</v>
      </c>
      <c r="AH1135" s="32">
        <v>40.659999999999997</v>
      </c>
      <c r="AI1135" s="33">
        <v>1134</v>
      </c>
      <c r="AK1135" s="34" t="s">
        <v>1381</v>
      </c>
      <c r="AL1135" s="29" t="s">
        <v>1415</v>
      </c>
      <c r="AM1135" s="29">
        <v>388</v>
      </c>
      <c r="AN1135" s="34" t="s">
        <v>1381</v>
      </c>
      <c r="AO1135" s="29" t="s">
        <v>1415</v>
      </c>
      <c r="AP1135" s="29">
        <v>9591675</v>
      </c>
    </row>
    <row r="1136" spans="26:42" x14ac:dyDescent="0.25">
      <c r="Z1136"/>
      <c r="AF1136" s="29" t="s">
        <v>1381</v>
      </c>
      <c r="AG1136" s="29" t="s">
        <v>1416</v>
      </c>
      <c r="AH1136" s="32">
        <v>15.86</v>
      </c>
      <c r="AI1136" s="33">
        <v>1135</v>
      </c>
      <c r="AK1136" s="34" t="s">
        <v>1381</v>
      </c>
      <c r="AL1136" s="29" t="s">
        <v>1416</v>
      </c>
      <c r="AM1136" s="29">
        <v>165</v>
      </c>
      <c r="AN1136" s="34" t="s">
        <v>1381</v>
      </c>
      <c r="AO1136" s="29" t="s">
        <v>1416</v>
      </c>
      <c r="AP1136" s="29">
        <v>10589663</v>
      </c>
    </row>
    <row r="1137" spans="26:42" x14ac:dyDescent="0.25">
      <c r="Z1137"/>
      <c r="AF1137" s="29" t="s">
        <v>1381</v>
      </c>
      <c r="AG1137" s="29" t="s">
        <v>1417</v>
      </c>
      <c r="AH1137" s="32">
        <v>21.26</v>
      </c>
      <c r="AI1137" s="33">
        <v>1136</v>
      </c>
      <c r="AK1137" s="34" t="s">
        <v>1381</v>
      </c>
      <c r="AL1137" s="29" t="s">
        <v>1417</v>
      </c>
      <c r="AM1137" s="29">
        <v>222</v>
      </c>
      <c r="AN1137" s="34" t="s">
        <v>1381</v>
      </c>
      <c r="AO1137" s="29" t="s">
        <v>1417</v>
      </c>
      <c r="AP1137" s="29">
        <v>10441369</v>
      </c>
    </row>
    <row r="1138" spans="26:42" x14ac:dyDescent="0.25">
      <c r="Z1138"/>
      <c r="AF1138" s="29" t="s">
        <v>1381</v>
      </c>
      <c r="AG1138" s="29" t="s">
        <v>1418</v>
      </c>
      <c r="AH1138" s="32">
        <v>18.829999999999998</v>
      </c>
      <c r="AI1138" s="33">
        <v>1137</v>
      </c>
      <c r="AK1138" s="34" t="s">
        <v>1381</v>
      </c>
      <c r="AL1138" s="29" t="s">
        <v>1418</v>
      </c>
      <c r="AM1138" s="29">
        <v>205</v>
      </c>
      <c r="AN1138" s="34" t="s">
        <v>1381</v>
      </c>
      <c r="AO1138" s="29" t="s">
        <v>1418</v>
      </c>
      <c r="AP1138" s="29">
        <v>10963665</v>
      </c>
    </row>
    <row r="1139" spans="26:42" x14ac:dyDescent="0.25">
      <c r="Z1139"/>
      <c r="AF1139" s="29" t="s">
        <v>1381</v>
      </c>
      <c r="AG1139" s="29" t="s">
        <v>1419</v>
      </c>
      <c r="AH1139" s="32">
        <v>2.14</v>
      </c>
      <c r="AI1139" s="33">
        <v>1138</v>
      </c>
      <c r="AK1139" s="34" t="s">
        <v>1381</v>
      </c>
      <c r="AL1139" s="29" t="s">
        <v>1419</v>
      </c>
      <c r="AM1139" s="29">
        <v>57</v>
      </c>
      <c r="AN1139" s="34" t="s">
        <v>1381</v>
      </c>
      <c r="AO1139" s="29" t="s">
        <v>1419</v>
      </c>
      <c r="AP1139" s="29">
        <v>27065597</v>
      </c>
    </row>
    <row r="1140" spans="26:42" x14ac:dyDescent="0.25">
      <c r="Z1140"/>
      <c r="AF1140" s="29" t="s">
        <v>1381</v>
      </c>
      <c r="AG1140" s="29" t="s">
        <v>1420</v>
      </c>
      <c r="AH1140" s="32">
        <v>21.87</v>
      </c>
      <c r="AI1140" s="33">
        <v>1139</v>
      </c>
      <c r="AK1140" s="34" t="s">
        <v>1381</v>
      </c>
      <c r="AL1140" s="29" t="s">
        <v>1420</v>
      </c>
      <c r="AM1140" s="29">
        <v>107</v>
      </c>
      <c r="AN1140" s="34" t="s">
        <v>1381</v>
      </c>
      <c r="AO1140" s="29" t="s">
        <v>1420</v>
      </c>
      <c r="AP1140" s="29">
        <v>4916314</v>
      </c>
    </row>
    <row r="1141" spans="26:42" x14ac:dyDescent="0.25">
      <c r="Z1141"/>
      <c r="AF1141" s="29" t="s">
        <v>1381</v>
      </c>
      <c r="AG1141" s="29" t="s">
        <v>1421</v>
      </c>
      <c r="AH1141" s="32">
        <v>20.69</v>
      </c>
      <c r="AI1141" s="33">
        <v>1140</v>
      </c>
      <c r="AK1141" s="34" t="s">
        <v>1381</v>
      </c>
      <c r="AL1141" s="29" t="s">
        <v>1421</v>
      </c>
      <c r="AM1141" s="29">
        <v>138</v>
      </c>
      <c r="AN1141" s="34" t="s">
        <v>1381</v>
      </c>
      <c r="AO1141" s="29" t="s">
        <v>1421</v>
      </c>
      <c r="AP1141" s="29">
        <v>6621127</v>
      </c>
    </row>
    <row r="1142" spans="26:42" x14ac:dyDescent="0.25">
      <c r="Z1142"/>
      <c r="AF1142" s="29" t="s">
        <v>1381</v>
      </c>
      <c r="AG1142" s="29" t="s">
        <v>1422</v>
      </c>
      <c r="AH1142" s="32">
        <v>46.47</v>
      </c>
      <c r="AI1142" s="33">
        <v>1141</v>
      </c>
      <c r="AK1142" s="34" t="s">
        <v>1381</v>
      </c>
      <c r="AL1142" s="29" t="s">
        <v>1422</v>
      </c>
      <c r="AM1142" s="29">
        <v>643</v>
      </c>
      <c r="AN1142" s="34" t="s">
        <v>1381</v>
      </c>
      <c r="AO1142" s="29" t="s">
        <v>1422</v>
      </c>
      <c r="AP1142" s="29">
        <v>13772080</v>
      </c>
    </row>
    <row r="1143" spans="26:42" x14ac:dyDescent="0.25">
      <c r="Z1143"/>
      <c r="AF1143" s="29" t="s">
        <v>1381</v>
      </c>
      <c r="AG1143" s="29" t="s">
        <v>1423</v>
      </c>
      <c r="AH1143" s="32">
        <v>27.35</v>
      </c>
      <c r="AI1143" s="33">
        <v>1142</v>
      </c>
      <c r="AK1143" s="34" t="s">
        <v>1381</v>
      </c>
      <c r="AL1143" s="29" t="s">
        <v>1423</v>
      </c>
      <c r="AM1143" s="29">
        <v>180</v>
      </c>
      <c r="AN1143" s="34" t="s">
        <v>1381</v>
      </c>
      <c r="AO1143" s="29" t="s">
        <v>1423</v>
      </c>
      <c r="AP1143" s="29">
        <v>6708915</v>
      </c>
    </row>
    <row r="1144" spans="26:42" x14ac:dyDescent="0.25">
      <c r="Z1144"/>
      <c r="AF1144" s="29" t="s">
        <v>1424</v>
      </c>
      <c r="AG1144" s="29" t="s">
        <v>1425</v>
      </c>
      <c r="AH1144" s="32">
        <v>63.32</v>
      </c>
      <c r="AI1144" s="33">
        <v>1143</v>
      </c>
      <c r="AK1144" s="34" t="s">
        <v>1424</v>
      </c>
      <c r="AL1144" s="29" t="s">
        <v>1425</v>
      </c>
      <c r="AM1144" s="29">
        <v>549</v>
      </c>
      <c r="AN1144" s="34" t="s">
        <v>1424</v>
      </c>
      <c r="AO1144" s="29" t="s">
        <v>1425</v>
      </c>
      <c r="AP1144" s="29">
        <v>8662682</v>
      </c>
    </row>
    <row r="1145" spans="26:42" x14ac:dyDescent="0.25">
      <c r="Z1145"/>
      <c r="AF1145" s="29" t="s">
        <v>1424</v>
      </c>
      <c r="AG1145" s="29" t="s">
        <v>1426</v>
      </c>
      <c r="AH1145" s="32">
        <v>9.4499999999999993</v>
      </c>
      <c r="AI1145" s="33">
        <v>1144</v>
      </c>
      <c r="AK1145" s="34" t="s">
        <v>1424</v>
      </c>
      <c r="AL1145" s="29" t="s">
        <v>1426</v>
      </c>
      <c r="AM1145" s="29">
        <v>98</v>
      </c>
      <c r="AN1145" s="34" t="s">
        <v>1424</v>
      </c>
      <c r="AO1145" s="29" t="s">
        <v>1426</v>
      </c>
      <c r="AP1145" s="29">
        <v>10424704</v>
      </c>
    </row>
    <row r="1146" spans="26:42" x14ac:dyDescent="0.25">
      <c r="Z1146"/>
      <c r="AF1146" s="29" t="s">
        <v>1424</v>
      </c>
      <c r="AG1146" s="29" t="s">
        <v>1427</v>
      </c>
      <c r="AH1146" s="32">
        <v>68</v>
      </c>
      <c r="AI1146" s="33">
        <v>1145</v>
      </c>
      <c r="AK1146" s="34" t="s">
        <v>1424</v>
      </c>
      <c r="AL1146" s="29" t="s">
        <v>1427</v>
      </c>
      <c r="AM1146" s="29">
        <v>723</v>
      </c>
      <c r="AN1146" s="34" t="s">
        <v>1424</v>
      </c>
      <c r="AO1146" s="29" t="s">
        <v>1427</v>
      </c>
      <c r="AP1146" s="29">
        <v>10610162</v>
      </c>
    </row>
    <row r="1147" spans="26:42" x14ac:dyDescent="0.25">
      <c r="Z1147"/>
      <c r="AF1147" s="29" t="s">
        <v>1424</v>
      </c>
      <c r="AG1147" s="29" t="s">
        <v>1428</v>
      </c>
      <c r="AH1147" s="32">
        <v>146.9</v>
      </c>
      <c r="AI1147" s="33">
        <v>1146</v>
      </c>
      <c r="AK1147" s="34" t="s">
        <v>1424</v>
      </c>
      <c r="AL1147" s="29" t="s">
        <v>1428</v>
      </c>
      <c r="AM1147" s="29">
        <v>519</v>
      </c>
      <c r="AN1147" s="34" t="s">
        <v>1424</v>
      </c>
      <c r="AO1147" s="29" t="s">
        <v>1428</v>
      </c>
      <c r="AP1147" s="29">
        <v>3553527</v>
      </c>
    </row>
    <row r="1148" spans="26:42" x14ac:dyDescent="0.25">
      <c r="Z1148"/>
      <c r="AF1148" s="29" t="s">
        <v>1424</v>
      </c>
      <c r="AG1148" s="29" t="s">
        <v>1429</v>
      </c>
      <c r="AH1148" s="32">
        <v>81.16</v>
      </c>
      <c r="AI1148" s="33">
        <v>1147</v>
      </c>
      <c r="AK1148" s="34" t="s">
        <v>1424</v>
      </c>
      <c r="AL1148" s="29" t="s">
        <v>1429</v>
      </c>
      <c r="AM1148" s="29">
        <v>261</v>
      </c>
      <c r="AN1148" s="34" t="s">
        <v>1424</v>
      </c>
      <c r="AO1148" s="29" t="s">
        <v>1429</v>
      </c>
      <c r="AP1148" s="29">
        <v>3240350</v>
      </c>
    </row>
    <row r="1149" spans="26:42" x14ac:dyDescent="0.25">
      <c r="Z1149"/>
      <c r="AF1149" s="29" t="s">
        <v>1424</v>
      </c>
      <c r="AG1149" s="29" t="s">
        <v>1430</v>
      </c>
      <c r="AH1149" s="32">
        <v>31.1</v>
      </c>
      <c r="AI1149" s="33">
        <v>1148</v>
      </c>
      <c r="AK1149" s="34" t="s">
        <v>1424</v>
      </c>
      <c r="AL1149" s="29" t="s">
        <v>1430</v>
      </c>
      <c r="AM1149" s="29">
        <v>144</v>
      </c>
      <c r="AN1149" s="34" t="s">
        <v>1424</v>
      </c>
      <c r="AO1149" s="29" t="s">
        <v>1430</v>
      </c>
      <c r="AP1149" s="29">
        <v>4694770</v>
      </c>
    </row>
    <row r="1150" spans="26:42" x14ac:dyDescent="0.25">
      <c r="Z1150"/>
      <c r="AF1150" s="29" t="s">
        <v>1424</v>
      </c>
      <c r="AG1150" s="29" t="s">
        <v>1431</v>
      </c>
      <c r="AH1150" s="32">
        <v>77.39</v>
      </c>
      <c r="AI1150" s="33">
        <v>1149</v>
      </c>
      <c r="AK1150" s="34" t="s">
        <v>1424</v>
      </c>
      <c r="AL1150" s="29" t="s">
        <v>1431</v>
      </c>
      <c r="AM1150" s="29">
        <v>460</v>
      </c>
      <c r="AN1150" s="34" t="s">
        <v>1424</v>
      </c>
      <c r="AO1150" s="29" t="s">
        <v>1431</v>
      </c>
      <c r="AP1150" s="29">
        <v>5969525</v>
      </c>
    </row>
    <row r="1151" spans="26:42" x14ac:dyDescent="0.25">
      <c r="Z1151"/>
      <c r="AF1151" s="29" t="s">
        <v>1424</v>
      </c>
      <c r="AG1151" s="29" t="s">
        <v>1432</v>
      </c>
      <c r="AH1151" s="32">
        <v>72.760000000000005</v>
      </c>
      <c r="AI1151" s="33">
        <v>1150</v>
      </c>
      <c r="AK1151" s="34" t="s">
        <v>1424</v>
      </c>
      <c r="AL1151" s="29" t="s">
        <v>1432</v>
      </c>
      <c r="AM1151" s="29">
        <v>337</v>
      </c>
      <c r="AN1151" s="34" t="s">
        <v>1424</v>
      </c>
      <c r="AO1151" s="29" t="s">
        <v>1432</v>
      </c>
      <c r="AP1151" s="29">
        <v>4652537</v>
      </c>
    </row>
    <row r="1152" spans="26:42" x14ac:dyDescent="0.25">
      <c r="Z1152"/>
      <c r="AF1152" s="29" t="s">
        <v>1424</v>
      </c>
      <c r="AG1152" s="29" t="s">
        <v>1433</v>
      </c>
      <c r="AH1152" s="32">
        <v>7.13</v>
      </c>
      <c r="AI1152" s="33">
        <v>1151</v>
      </c>
      <c r="AK1152" s="34" t="s">
        <v>1424</v>
      </c>
      <c r="AL1152" s="29" t="s">
        <v>1433</v>
      </c>
      <c r="AM1152" s="29">
        <v>22</v>
      </c>
      <c r="AN1152" s="34" t="s">
        <v>1424</v>
      </c>
      <c r="AO1152" s="29" t="s">
        <v>1433</v>
      </c>
      <c r="AP1152" s="29">
        <v>3083796</v>
      </c>
    </row>
    <row r="1153" spans="26:42" x14ac:dyDescent="0.25">
      <c r="Z1153"/>
      <c r="AF1153" s="29" t="s">
        <v>1424</v>
      </c>
      <c r="AG1153" s="29" t="s">
        <v>1434</v>
      </c>
      <c r="AH1153" s="32">
        <v>17.63</v>
      </c>
      <c r="AI1153" s="33">
        <v>1152</v>
      </c>
      <c r="AK1153" s="34" t="s">
        <v>1424</v>
      </c>
      <c r="AL1153" s="29" t="s">
        <v>1434</v>
      </c>
      <c r="AM1153" s="29">
        <v>219</v>
      </c>
      <c r="AN1153" s="34" t="s">
        <v>1424</v>
      </c>
      <c r="AO1153" s="29" t="s">
        <v>1434</v>
      </c>
      <c r="AP1153" s="29">
        <v>12564448</v>
      </c>
    </row>
    <row r="1154" spans="26:42" x14ac:dyDescent="0.25">
      <c r="Z1154"/>
      <c r="AF1154" s="29" t="s">
        <v>1424</v>
      </c>
      <c r="AG1154" s="29" t="s">
        <v>1435</v>
      </c>
      <c r="AH1154" s="32">
        <v>8.98</v>
      </c>
      <c r="AI1154" s="33">
        <v>1153</v>
      </c>
      <c r="AK1154" s="34" t="s">
        <v>1424</v>
      </c>
      <c r="AL1154" s="29" t="s">
        <v>1435</v>
      </c>
      <c r="AM1154" s="29">
        <v>68</v>
      </c>
      <c r="AN1154" s="34" t="s">
        <v>1424</v>
      </c>
      <c r="AO1154" s="29" t="s">
        <v>1435</v>
      </c>
      <c r="AP1154" s="29">
        <v>7237803</v>
      </c>
    </row>
    <row r="1155" spans="26:42" x14ac:dyDescent="0.25">
      <c r="Z1155"/>
      <c r="AF1155" s="29" t="s">
        <v>1424</v>
      </c>
      <c r="AG1155" s="29" t="s">
        <v>1436</v>
      </c>
      <c r="AH1155" s="32">
        <v>44.8</v>
      </c>
      <c r="AI1155" s="33">
        <v>1154</v>
      </c>
      <c r="AK1155" s="34" t="s">
        <v>1424</v>
      </c>
      <c r="AL1155" s="29" t="s">
        <v>1436</v>
      </c>
      <c r="AM1155" s="29">
        <v>586</v>
      </c>
      <c r="AN1155" s="34" t="s">
        <v>1424</v>
      </c>
      <c r="AO1155" s="29" t="s">
        <v>1436</v>
      </c>
      <c r="AP1155" s="29">
        <v>13102406</v>
      </c>
    </row>
    <row r="1156" spans="26:42" x14ac:dyDescent="0.25">
      <c r="Z1156"/>
      <c r="AF1156" s="29" t="s">
        <v>1424</v>
      </c>
      <c r="AG1156" s="29" t="s">
        <v>1437</v>
      </c>
      <c r="AH1156" s="32">
        <v>20.11</v>
      </c>
      <c r="AI1156" s="33">
        <v>1155</v>
      </c>
      <c r="AK1156" s="34" t="s">
        <v>1424</v>
      </c>
      <c r="AL1156" s="29" t="s">
        <v>1437</v>
      </c>
      <c r="AM1156" s="29">
        <v>97</v>
      </c>
      <c r="AN1156" s="34" t="s">
        <v>1424</v>
      </c>
      <c r="AO1156" s="29" t="s">
        <v>1437</v>
      </c>
      <c r="AP1156" s="29">
        <v>4873724</v>
      </c>
    </row>
    <row r="1157" spans="26:42" x14ac:dyDescent="0.25">
      <c r="Z1157"/>
      <c r="AF1157" s="29" t="s">
        <v>1424</v>
      </c>
      <c r="AG1157" s="29" t="s">
        <v>1438</v>
      </c>
      <c r="AH1157" s="32">
        <v>8.19</v>
      </c>
      <c r="AI1157" s="33">
        <v>1156</v>
      </c>
      <c r="AK1157" s="34" t="s">
        <v>1424</v>
      </c>
      <c r="AL1157" s="29" t="s">
        <v>1438</v>
      </c>
      <c r="AM1157" s="29">
        <v>75</v>
      </c>
      <c r="AN1157" s="34" t="s">
        <v>1424</v>
      </c>
      <c r="AO1157" s="29" t="s">
        <v>1438</v>
      </c>
      <c r="AP1157" s="29">
        <v>8846896</v>
      </c>
    </row>
    <row r="1158" spans="26:42" x14ac:dyDescent="0.25">
      <c r="Z1158"/>
      <c r="AF1158" s="29" t="s">
        <v>1424</v>
      </c>
      <c r="AG1158" s="29" t="s">
        <v>1439</v>
      </c>
      <c r="AH1158" s="32">
        <v>5.2</v>
      </c>
      <c r="AI1158" s="33">
        <v>1157</v>
      </c>
      <c r="AK1158" s="34" t="s">
        <v>1424</v>
      </c>
      <c r="AL1158" s="29" t="s">
        <v>1439</v>
      </c>
      <c r="AM1158" s="29">
        <v>28</v>
      </c>
      <c r="AN1158" s="34" t="s">
        <v>1424</v>
      </c>
      <c r="AO1158" s="29" t="s">
        <v>1439</v>
      </c>
      <c r="AP1158" s="29">
        <v>5576855</v>
      </c>
    </row>
    <row r="1159" spans="26:42" x14ac:dyDescent="0.25">
      <c r="Z1159"/>
      <c r="AF1159" s="29" t="s">
        <v>1424</v>
      </c>
      <c r="AG1159" s="29" t="s">
        <v>1440</v>
      </c>
      <c r="AH1159" s="32">
        <v>18.010000000000002</v>
      </c>
      <c r="AI1159" s="33">
        <v>1158</v>
      </c>
      <c r="AK1159" s="34" t="s">
        <v>1424</v>
      </c>
      <c r="AL1159" s="29" t="s">
        <v>1440</v>
      </c>
      <c r="AM1159" s="29">
        <v>223</v>
      </c>
      <c r="AN1159" s="34" t="s">
        <v>1424</v>
      </c>
      <c r="AO1159" s="29" t="s">
        <v>1440</v>
      </c>
      <c r="AP1159" s="29">
        <v>12545840</v>
      </c>
    </row>
    <row r="1160" spans="26:42" x14ac:dyDescent="0.25">
      <c r="Z1160"/>
      <c r="AF1160" s="29" t="s">
        <v>1424</v>
      </c>
      <c r="AG1160" s="29" t="s">
        <v>1441</v>
      </c>
      <c r="AH1160" s="32">
        <v>31.81</v>
      </c>
      <c r="AI1160" s="33">
        <v>1159</v>
      </c>
      <c r="AK1160" s="34" t="s">
        <v>1424</v>
      </c>
      <c r="AL1160" s="29" t="s">
        <v>1441</v>
      </c>
      <c r="AM1160" s="29">
        <v>141</v>
      </c>
      <c r="AN1160" s="34" t="s">
        <v>1424</v>
      </c>
      <c r="AO1160" s="29" t="s">
        <v>1441</v>
      </c>
      <c r="AP1160" s="29">
        <v>4400658</v>
      </c>
    </row>
    <row r="1161" spans="26:42" x14ac:dyDescent="0.25">
      <c r="Z1161"/>
      <c r="AF1161" s="29" t="s">
        <v>1424</v>
      </c>
      <c r="AG1161" s="29" t="s">
        <v>1442</v>
      </c>
      <c r="AH1161" s="32">
        <v>1.7</v>
      </c>
      <c r="AI1161" s="33">
        <v>1160</v>
      </c>
      <c r="AK1161" s="34" t="s">
        <v>1424</v>
      </c>
      <c r="AL1161" s="29" t="s">
        <v>1442</v>
      </c>
      <c r="AM1161" s="29">
        <v>13</v>
      </c>
      <c r="AN1161" s="34" t="s">
        <v>1424</v>
      </c>
      <c r="AO1161" s="29" t="s">
        <v>1442</v>
      </c>
      <c r="AP1161" s="29">
        <v>7643407</v>
      </c>
    </row>
    <row r="1162" spans="26:42" x14ac:dyDescent="0.25">
      <c r="Z1162"/>
      <c r="AF1162" s="29" t="s">
        <v>1424</v>
      </c>
      <c r="AG1162" s="29" t="s">
        <v>1443</v>
      </c>
      <c r="AH1162" s="32">
        <v>48.09</v>
      </c>
      <c r="AI1162" s="33">
        <v>1161</v>
      </c>
      <c r="AK1162" s="34" t="s">
        <v>1424</v>
      </c>
      <c r="AL1162" s="29" t="s">
        <v>1443</v>
      </c>
      <c r="AM1162" s="29">
        <v>339</v>
      </c>
      <c r="AN1162" s="34" t="s">
        <v>1424</v>
      </c>
      <c r="AO1162" s="29" t="s">
        <v>1443</v>
      </c>
      <c r="AP1162" s="29">
        <v>7101834</v>
      </c>
    </row>
    <row r="1163" spans="26:42" x14ac:dyDescent="0.25">
      <c r="Z1163"/>
      <c r="AF1163" s="29" t="s">
        <v>1424</v>
      </c>
      <c r="AG1163" s="29" t="s">
        <v>1444</v>
      </c>
      <c r="AH1163" s="32">
        <v>47.98</v>
      </c>
      <c r="AI1163" s="33">
        <v>1162</v>
      </c>
      <c r="AK1163" s="34" t="s">
        <v>1424</v>
      </c>
      <c r="AL1163" s="29" t="s">
        <v>1444</v>
      </c>
      <c r="AM1163" s="29">
        <v>334</v>
      </c>
      <c r="AN1163" s="34" t="s">
        <v>1424</v>
      </c>
      <c r="AO1163" s="29" t="s">
        <v>1444</v>
      </c>
      <c r="AP1163" s="29">
        <v>6960593</v>
      </c>
    </row>
    <row r="1164" spans="26:42" x14ac:dyDescent="0.25">
      <c r="Z1164"/>
      <c r="AF1164" s="29" t="s">
        <v>1424</v>
      </c>
      <c r="AG1164" s="29" t="s">
        <v>1445</v>
      </c>
      <c r="AH1164" s="32">
        <v>11.4</v>
      </c>
      <c r="AI1164" s="33">
        <v>1163</v>
      </c>
      <c r="AK1164" s="34" t="s">
        <v>1424</v>
      </c>
      <c r="AL1164" s="29" t="s">
        <v>1445</v>
      </c>
      <c r="AM1164" s="29">
        <v>84</v>
      </c>
      <c r="AN1164" s="34" t="s">
        <v>1424</v>
      </c>
      <c r="AO1164" s="29" t="s">
        <v>1445</v>
      </c>
      <c r="AP1164" s="29">
        <v>7411800</v>
      </c>
    </row>
    <row r="1165" spans="26:42" x14ac:dyDescent="0.25">
      <c r="Z1165"/>
      <c r="AF1165" s="29" t="s">
        <v>1424</v>
      </c>
      <c r="AG1165" s="29" t="s">
        <v>1446</v>
      </c>
      <c r="AH1165" s="32">
        <v>63.46</v>
      </c>
      <c r="AI1165" s="33">
        <v>1164</v>
      </c>
      <c r="AK1165" s="34" t="s">
        <v>1424</v>
      </c>
      <c r="AL1165" s="29" t="s">
        <v>1446</v>
      </c>
      <c r="AM1165" s="29">
        <v>424</v>
      </c>
      <c r="AN1165" s="34" t="s">
        <v>1424</v>
      </c>
      <c r="AO1165" s="29" t="s">
        <v>1446</v>
      </c>
      <c r="AP1165" s="29">
        <v>6618336</v>
      </c>
    </row>
    <row r="1166" spans="26:42" x14ac:dyDescent="0.25">
      <c r="Z1166"/>
      <c r="AF1166" s="29" t="s">
        <v>1424</v>
      </c>
      <c r="AG1166" s="29" t="s">
        <v>1447</v>
      </c>
      <c r="AH1166" s="32">
        <v>19.23</v>
      </c>
      <c r="AI1166" s="33">
        <v>1165</v>
      </c>
      <c r="AK1166" s="34" t="s">
        <v>1424</v>
      </c>
      <c r="AL1166" s="29" t="s">
        <v>1447</v>
      </c>
      <c r="AM1166" s="29">
        <v>247</v>
      </c>
      <c r="AN1166" s="34" t="s">
        <v>1424</v>
      </c>
      <c r="AO1166" s="29" t="s">
        <v>1447</v>
      </c>
      <c r="AP1166" s="29">
        <v>12738740</v>
      </c>
    </row>
    <row r="1167" spans="26:42" x14ac:dyDescent="0.25">
      <c r="Z1167"/>
      <c r="AF1167" s="29" t="s">
        <v>1424</v>
      </c>
      <c r="AG1167" s="29" t="s">
        <v>1448</v>
      </c>
      <c r="AH1167" s="32">
        <v>17.989999999999998</v>
      </c>
      <c r="AI1167" s="33">
        <v>1166</v>
      </c>
      <c r="AK1167" s="34" t="s">
        <v>1424</v>
      </c>
      <c r="AL1167" s="29" t="s">
        <v>1448</v>
      </c>
      <c r="AM1167" s="29">
        <v>79</v>
      </c>
      <c r="AN1167" s="34" t="s">
        <v>1424</v>
      </c>
      <c r="AO1167" s="29" t="s">
        <v>1448</v>
      </c>
      <c r="AP1167" s="29">
        <v>4057600</v>
      </c>
    </row>
    <row r="1168" spans="26:42" x14ac:dyDescent="0.25">
      <c r="Z1168"/>
      <c r="AF1168" s="29" t="s">
        <v>1424</v>
      </c>
      <c r="AG1168" s="29" t="s">
        <v>1449</v>
      </c>
      <c r="AH1168" s="32">
        <v>45.48</v>
      </c>
      <c r="AI1168" s="33">
        <v>1167</v>
      </c>
      <c r="AK1168" s="34" t="s">
        <v>1424</v>
      </c>
      <c r="AL1168" s="29" t="s">
        <v>1449</v>
      </c>
      <c r="AM1168" s="29">
        <v>419</v>
      </c>
      <c r="AN1168" s="34" t="s">
        <v>1424</v>
      </c>
      <c r="AO1168" s="29" t="s">
        <v>1449</v>
      </c>
      <c r="AP1168" s="29">
        <v>8938760</v>
      </c>
    </row>
    <row r="1169" spans="26:42" x14ac:dyDescent="0.25">
      <c r="Z1169"/>
      <c r="AF1169" s="29" t="s">
        <v>1424</v>
      </c>
      <c r="AG1169" s="29" t="s">
        <v>1450</v>
      </c>
      <c r="AH1169" s="32">
        <v>71.03</v>
      </c>
      <c r="AI1169" s="33">
        <v>1168</v>
      </c>
      <c r="AK1169" s="34" t="s">
        <v>1424</v>
      </c>
      <c r="AL1169" s="29" t="s">
        <v>1450</v>
      </c>
      <c r="AM1169" s="29">
        <v>212</v>
      </c>
      <c r="AN1169" s="34" t="s">
        <v>1424</v>
      </c>
      <c r="AO1169" s="29" t="s">
        <v>1450</v>
      </c>
      <c r="AP1169" s="29">
        <v>2942590</v>
      </c>
    </row>
    <row r="1170" spans="26:42" x14ac:dyDescent="0.25">
      <c r="Z1170"/>
      <c r="AF1170" s="29" t="s">
        <v>1424</v>
      </c>
      <c r="AG1170" s="29" t="s">
        <v>1451</v>
      </c>
      <c r="AH1170" s="32">
        <v>14.22</v>
      </c>
      <c r="AI1170" s="33">
        <v>1169</v>
      </c>
      <c r="AK1170" s="34" t="s">
        <v>1424</v>
      </c>
      <c r="AL1170" s="29" t="s">
        <v>1451</v>
      </c>
      <c r="AM1170" s="29">
        <v>52</v>
      </c>
      <c r="AN1170" s="34" t="s">
        <v>1424</v>
      </c>
      <c r="AO1170" s="29" t="s">
        <v>1451</v>
      </c>
      <c r="AP1170" s="29">
        <v>3727622</v>
      </c>
    </row>
    <row r="1171" spans="26:42" x14ac:dyDescent="0.25">
      <c r="Z1171"/>
      <c r="AF1171" s="29" t="s">
        <v>1424</v>
      </c>
      <c r="AG1171" s="29" t="s">
        <v>1452</v>
      </c>
      <c r="AH1171" s="32">
        <v>11.18</v>
      </c>
      <c r="AI1171" s="33">
        <v>1170</v>
      </c>
      <c r="AK1171" s="34" t="s">
        <v>1424</v>
      </c>
      <c r="AL1171" s="29" t="s">
        <v>1452</v>
      </c>
      <c r="AM1171" s="29">
        <v>71</v>
      </c>
      <c r="AN1171" s="34" t="s">
        <v>1424</v>
      </c>
      <c r="AO1171" s="29" t="s">
        <v>1452</v>
      </c>
      <c r="AP1171" s="29">
        <v>6574158</v>
      </c>
    </row>
    <row r="1172" spans="26:42" x14ac:dyDescent="0.25">
      <c r="Z1172"/>
      <c r="AF1172" s="29" t="s">
        <v>1424</v>
      </c>
      <c r="AG1172" s="29" t="s">
        <v>1453</v>
      </c>
      <c r="AH1172" s="32">
        <v>84.02</v>
      </c>
      <c r="AI1172" s="33">
        <v>1171</v>
      </c>
      <c r="AK1172" s="34" t="s">
        <v>1424</v>
      </c>
      <c r="AL1172" s="29" t="s">
        <v>1453</v>
      </c>
      <c r="AM1172" s="29">
        <v>684</v>
      </c>
      <c r="AN1172" s="34" t="s">
        <v>1424</v>
      </c>
      <c r="AO1172" s="29" t="s">
        <v>1453</v>
      </c>
      <c r="AP1172" s="29">
        <v>8266285</v>
      </c>
    </row>
    <row r="1173" spans="26:42" x14ac:dyDescent="0.25">
      <c r="Z1173"/>
      <c r="AF1173" s="29" t="s">
        <v>1424</v>
      </c>
      <c r="AG1173" s="29" t="s">
        <v>1454</v>
      </c>
      <c r="AH1173" s="32">
        <v>29.98</v>
      </c>
      <c r="AI1173" s="33">
        <v>1172</v>
      </c>
      <c r="AK1173" s="34" t="s">
        <v>1424</v>
      </c>
      <c r="AL1173" s="29" t="s">
        <v>1454</v>
      </c>
      <c r="AM1173" s="29">
        <v>381</v>
      </c>
      <c r="AN1173" s="34" t="s">
        <v>1424</v>
      </c>
      <c r="AO1173" s="29" t="s">
        <v>1454</v>
      </c>
      <c r="AP1173" s="29">
        <v>12459639</v>
      </c>
    </row>
    <row r="1174" spans="26:42" x14ac:dyDescent="0.25">
      <c r="Z1174"/>
      <c r="AF1174" s="29" t="s">
        <v>1424</v>
      </c>
      <c r="AG1174" s="29" t="s">
        <v>1455</v>
      </c>
      <c r="AH1174" s="32">
        <v>31.52</v>
      </c>
      <c r="AI1174" s="33">
        <v>1173</v>
      </c>
      <c r="AK1174" s="34" t="s">
        <v>1424</v>
      </c>
      <c r="AL1174" s="29" t="s">
        <v>1455</v>
      </c>
      <c r="AM1174" s="29">
        <v>128</v>
      </c>
      <c r="AN1174" s="34" t="s">
        <v>1424</v>
      </c>
      <c r="AO1174" s="29" t="s">
        <v>1455</v>
      </c>
      <c r="AP1174" s="29">
        <v>3997281</v>
      </c>
    </row>
    <row r="1175" spans="26:42" x14ac:dyDescent="0.25">
      <c r="Z1175"/>
      <c r="AF1175" s="29" t="s">
        <v>1424</v>
      </c>
      <c r="AG1175" s="29" t="s">
        <v>1456</v>
      </c>
      <c r="AH1175" s="32">
        <v>9.41</v>
      </c>
      <c r="AI1175" s="33">
        <v>1174</v>
      </c>
      <c r="AK1175" s="34" t="s">
        <v>1424</v>
      </c>
      <c r="AL1175" s="29" t="s">
        <v>1456</v>
      </c>
      <c r="AM1175" s="29">
        <v>47</v>
      </c>
      <c r="AN1175" s="34" t="s">
        <v>1424</v>
      </c>
      <c r="AO1175" s="29" t="s">
        <v>1456</v>
      </c>
      <c r="AP1175" s="29">
        <v>5047803</v>
      </c>
    </row>
    <row r="1176" spans="26:42" x14ac:dyDescent="0.25">
      <c r="Z1176"/>
      <c r="AF1176" s="29" t="s">
        <v>1424</v>
      </c>
      <c r="AG1176" s="29" t="s">
        <v>1457</v>
      </c>
      <c r="AH1176" s="32">
        <v>42.72</v>
      </c>
      <c r="AI1176" s="33">
        <v>1175</v>
      </c>
      <c r="AK1176" s="34" t="s">
        <v>1424</v>
      </c>
      <c r="AL1176" s="29" t="s">
        <v>1457</v>
      </c>
      <c r="AM1176" s="29">
        <v>472</v>
      </c>
      <c r="AN1176" s="34" t="s">
        <v>1424</v>
      </c>
      <c r="AO1176" s="29" t="s">
        <v>1457</v>
      </c>
      <c r="AP1176" s="29">
        <v>11049200</v>
      </c>
    </row>
    <row r="1177" spans="26:42" x14ac:dyDescent="0.25">
      <c r="Z1177"/>
      <c r="AF1177" s="29" t="s">
        <v>1424</v>
      </c>
      <c r="AG1177" s="29" t="s">
        <v>1458</v>
      </c>
      <c r="AH1177" s="32">
        <v>10.64</v>
      </c>
      <c r="AI1177" s="33">
        <v>1176</v>
      </c>
      <c r="AK1177" s="34" t="s">
        <v>1424</v>
      </c>
      <c r="AL1177" s="29" t="s">
        <v>1458</v>
      </c>
      <c r="AM1177" s="29">
        <v>63</v>
      </c>
      <c r="AN1177" s="34" t="s">
        <v>1424</v>
      </c>
      <c r="AO1177" s="29" t="s">
        <v>1458</v>
      </c>
      <c r="AP1177" s="29">
        <v>6111238</v>
      </c>
    </row>
    <row r="1178" spans="26:42" x14ac:dyDescent="0.25">
      <c r="Z1178"/>
      <c r="AF1178" s="29" t="s">
        <v>1424</v>
      </c>
      <c r="AG1178" s="29" t="s">
        <v>1459</v>
      </c>
      <c r="AH1178" s="32">
        <v>19.399999999999999</v>
      </c>
      <c r="AI1178" s="33">
        <v>1177</v>
      </c>
      <c r="AK1178" s="34" t="s">
        <v>1424</v>
      </c>
      <c r="AL1178" s="29" t="s">
        <v>1459</v>
      </c>
      <c r="AM1178" s="29">
        <v>216</v>
      </c>
      <c r="AN1178" s="34" t="s">
        <v>1424</v>
      </c>
      <c r="AO1178" s="29" t="s">
        <v>1459</v>
      </c>
      <c r="AP1178" s="29">
        <v>11110324</v>
      </c>
    </row>
    <row r="1179" spans="26:42" x14ac:dyDescent="0.25">
      <c r="Z1179"/>
      <c r="AF1179" s="29" t="s">
        <v>1424</v>
      </c>
      <c r="AG1179" s="29" t="s">
        <v>1460</v>
      </c>
      <c r="AH1179" s="32">
        <v>17.68</v>
      </c>
      <c r="AI1179" s="33">
        <v>1178</v>
      </c>
      <c r="AK1179" s="34" t="s">
        <v>1424</v>
      </c>
      <c r="AL1179" s="29" t="s">
        <v>1460</v>
      </c>
      <c r="AM1179" s="29">
        <v>85</v>
      </c>
      <c r="AN1179" s="34" t="s">
        <v>1424</v>
      </c>
      <c r="AO1179" s="29" t="s">
        <v>1460</v>
      </c>
      <c r="AP1179" s="29">
        <v>4751346</v>
      </c>
    </row>
    <row r="1180" spans="26:42" x14ac:dyDescent="0.25">
      <c r="Z1180"/>
      <c r="AF1180" s="29" t="s">
        <v>1424</v>
      </c>
      <c r="AG1180" s="29" t="s">
        <v>1461</v>
      </c>
      <c r="AH1180" s="32">
        <v>11.61</v>
      </c>
      <c r="AI1180" s="33">
        <v>1179</v>
      </c>
      <c r="AK1180" s="34" t="s">
        <v>1424</v>
      </c>
      <c r="AL1180" s="29" t="s">
        <v>1461</v>
      </c>
      <c r="AM1180" s="29">
        <v>86</v>
      </c>
      <c r="AN1180" s="34" t="s">
        <v>1424</v>
      </c>
      <c r="AO1180" s="29" t="s">
        <v>1461</v>
      </c>
      <c r="AP1180" s="29">
        <v>7362333</v>
      </c>
    </row>
    <row r="1181" spans="26:42" x14ac:dyDescent="0.25">
      <c r="Z1181"/>
      <c r="AF1181" s="29" t="s">
        <v>1424</v>
      </c>
      <c r="AG1181" s="29" t="s">
        <v>1462</v>
      </c>
      <c r="AH1181" s="32">
        <v>14.09</v>
      </c>
      <c r="AI1181" s="33">
        <v>1180</v>
      </c>
      <c r="AK1181" s="34" t="s">
        <v>1424</v>
      </c>
      <c r="AL1181" s="29" t="s">
        <v>1462</v>
      </c>
      <c r="AM1181" s="29">
        <v>174</v>
      </c>
      <c r="AN1181" s="34" t="s">
        <v>1424</v>
      </c>
      <c r="AO1181" s="29" t="s">
        <v>1462</v>
      </c>
      <c r="AP1181" s="29">
        <v>12382087</v>
      </c>
    </row>
    <row r="1182" spans="26:42" x14ac:dyDescent="0.25">
      <c r="Z1182"/>
      <c r="AF1182" s="29" t="s">
        <v>1424</v>
      </c>
      <c r="AG1182" s="29" t="s">
        <v>1463</v>
      </c>
      <c r="AH1182" s="32">
        <v>36.61</v>
      </c>
      <c r="AI1182" s="33">
        <v>1181</v>
      </c>
      <c r="AK1182" s="34" t="s">
        <v>1424</v>
      </c>
      <c r="AL1182" s="29" t="s">
        <v>1463</v>
      </c>
      <c r="AM1182" s="29">
        <v>258</v>
      </c>
      <c r="AN1182" s="34" t="s">
        <v>1424</v>
      </c>
      <c r="AO1182" s="29" t="s">
        <v>1463</v>
      </c>
      <c r="AP1182" s="29">
        <v>7019880</v>
      </c>
    </row>
    <row r="1183" spans="26:42" x14ac:dyDescent="0.25">
      <c r="Z1183"/>
      <c r="AF1183" s="29" t="s">
        <v>1424</v>
      </c>
      <c r="AG1183" s="29" t="s">
        <v>1464</v>
      </c>
      <c r="AH1183" s="32">
        <v>32.71</v>
      </c>
      <c r="AI1183" s="33">
        <v>1182</v>
      </c>
      <c r="AK1183" s="34" t="s">
        <v>1424</v>
      </c>
      <c r="AL1183" s="29" t="s">
        <v>1464</v>
      </c>
      <c r="AM1183" s="29">
        <v>309</v>
      </c>
      <c r="AN1183" s="34" t="s">
        <v>1424</v>
      </c>
      <c r="AO1183" s="29" t="s">
        <v>1464</v>
      </c>
      <c r="AP1183" s="29">
        <v>9324445</v>
      </c>
    </row>
    <row r="1184" spans="26:42" x14ac:dyDescent="0.25">
      <c r="Z1184"/>
      <c r="AF1184" s="29" t="s">
        <v>1424</v>
      </c>
      <c r="AG1184" s="29" t="s">
        <v>1465</v>
      </c>
      <c r="AH1184" s="32">
        <v>14.24</v>
      </c>
      <c r="AI1184" s="33">
        <v>1183</v>
      </c>
      <c r="AK1184" s="34" t="s">
        <v>1424</v>
      </c>
      <c r="AL1184" s="29" t="s">
        <v>1465</v>
      </c>
      <c r="AM1184" s="29">
        <v>78</v>
      </c>
      <c r="AN1184" s="34" t="s">
        <v>1424</v>
      </c>
      <c r="AO1184" s="29" t="s">
        <v>1465</v>
      </c>
      <c r="AP1184" s="29">
        <v>5475844</v>
      </c>
    </row>
    <row r="1185" spans="26:42" x14ac:dyDescent="0.25">
      <c r="Z1185"/>
      <c r="AF1185" s="29" t="s">
        <v>1424</v>
      </c>
      <c r="AG1185" s="29" t="s">
        <v>1466</v>
      </c>
      <c r="AH1185" s="32">
        <v>42.6</v>
      </c>
      <c r="AI1185" s="33">
        <v>1184</v>
      </c>
      <c r="AK1185" s="34" t="s">
        <v>1424</v>
      </c>
      <c r="AL1185" s="29" t="s">
        <v>1466</v>
      </c>
      <c r="AM1185" s="29">
        <v>636</v>
      </c>
      <c r="AN1185" s="34" t="s">
        <v>1424</v>
      </c>
      <c r="AO1185" s="29" t="s">
        <v>1466</v>
      </c>
      <c r="AP1185" s="29">
        <v>14974955</v>
      </c>
    </row>
    <row r="1186" spans="26:42" x14ac:dyDescent="0.25">
      <c r="Z1186"/>
      <c r="AF1186" s="29" t="s">
        <v>1424</v>
      </c>
      <c r="AG1186" s="29" t="s">
        <v>1467</v>
      </c>
      <c r="AH1186" s="32">
        <v>0.86</v>
      </c>
      <c r="AI1186" s="33">
        <v>1185</v>
      </c>
      <c r="AK1186" s="34" t="s">
        <v>1424</v>
      </c>
      <c r="AL1186" s="29" t="s">
        <v>1467</v>
      </c>
      <c r="AM1186" s="29">
        <v>8</v>
      </c>
      <c r="AN1186" s="34" t="s">
        <v>1424</v>
      </c>
      <c r="AO1186" s="29" t="s">
        <v>1467</v>
      </c>
      <c r="AP1186" s="29">
        <v>9285113</v>
      </c>
    </row>
    <row r="1187" spans="26:42" x14ac:dyDescent="0.25">
      <c r="Z1187"/>
      <c r="AF1187" s="29" t="s">
        <v>1424</v>
      </c>
      <c r="AG1187" s="29" t="s">
        <v>1468</v>
      </c>
      <c r="AH1187" s="32">
        <v>9.15</v>
      </c>
      <c r="AI1187" s="33">
        <v>1186</v>
      </c>
      <c r="AK1187" s="34" t="s">
        <v>1424</v>
      </c>
      <c r="AL1187" s="29" t="s">
        <v>1468</v>
      </c>
      <c r="AM1187" s="29">
        <v>60</v>
      </c>
      <c r="AN1187" s="34" t="s">
        <v>1424</v>
      </c>
      <c r="AO1187" s="29" t="s">
        <v>1468</v>
      </c>
      <c r="AP1187" s="29">
        <v>6229896</v>
      </c>
    </row>
    <row r="1188" spans="26:42" x14ac:dyDescent="0.25">
      <c r="Z1188"/>
      <c r="AF1188" s="29" t="s">
        <v>1424</v>
      </c>
      <c r="AG1188" s="29" t="s">
        <v>1469</v>
      </c>
      <c r="AH1188" s="32">
        <v>39.950000000000003</v>
      </c>
      <c r="AI1188" s="33">
        <v>1187</v>
      </c>
      <c r="AK1188" s="34" t="s">
        <v>1424</v>
      </c>
      <c r="AL1188" s="29" t="s">
        <v>1469</v>
      </c>
      <c r="AM1188" s="29">
        <v>435</v>
      </c>
      <c r="AN1188" s="34" t="s">
        <v>1424</v>
      </c>
      <c r="AO1188" s="29" t="s">
        <v>1469</v>
      </c>
      <c r="AP1188" s="29">
        <v>10912800</v>
      </c>
    </row>
    <row r="1189" spans="26:42" x14ac:dyDescent="0.25">
      <c r="Z1189"/>
      <c r="AF1189" s="29" t="s">
        <v>1424</v>
      </c>
      <c r="AG1189" s="29" t="s">
        <v>1470</v>
      </c>
      <c r="AH1189" s="32">
        <v>36.520000000000003</v>
      </c>
      <c r="AI1189" s="33">
        <v>1188</v>
      </c>
      <c r="AK1189" s="34" t="s">
        <v>1424</v>
      </c>
      <c r="AL1189" s="29" t="s">
        <v>1470</v>
      </c>
      <c r="AM1189" s="29">
        <v>171</v>
      </c>
      <c r="AN1189" s="34" t="s">
        <v>1424</v>
      </c>
      <c r="AO1189" s="29" t="s">
        <v>1470</v>
      </c>
      <c r="AP1189" s="29">
        <v>4668148</v>
      </c>
    </row>
    <row r="1190" spans="26:42" x14ac:dyDescent="0.25">
      <c r="Z1190"/>
      <c r="AF1190" s="29" t="s">
        <v>1424</v>
      </c>
      <c r="AG1190" s="29" t="s">
        <v>1471</v>
      </c>
      <c r="AH1190" s="32">
        <v>37.770000000000003</v>
      </c>
      <c r="AI1190" s="33">
        <v>1189</v>
      </c>
      <c r="AK1190" s="34" t="s">
        <v>1424</v>
      </c>
      <c r="AL1190" s="29" t="s">
        <v>1471</v>
      </c>
      <c r="AM1190" s="29">
        <v>491</v>
      </c>
      <c r="AN1190" s="34" t="s">
        <v>1424</v>
      </c>
      <c r="AO1190" s="29" t="s">
        <v>1471</v>
      </c>
      <c r="AP1190" s="29">
        <v>13024693</v>
      </c>
    </row>
    <row r="1191" spans="26:42" x14ac:dyDescent="0.25">
      <c r="Z1191"/>
      <c r="AF1191" s="29" t="s">
        <v>1424</v>
      </c>
      <c r="AG1191" s="29" t="s">
        <v>1472</v>
      </c>
      <c r="AH1191" s="32">
        <v>33.869999999999997</v>
      </c>
      <c r="AI1191" s="33">
        <v>1190</v>
      </c>
      <c r="AK1191" s="34" t="s">
        <v>1424</v>
      </c>
      <c r="AL1191" s="29" t="s">
        <v>1472</v>
      </c>
      <c r="AM1191" s="29">
        <v>386</v>
      </c>
      <c r="AN1191" s="34" t="s">
        <v>1424</v>
      </c>
      <c r="AO1191" s="29" t="s">
        <v>1472</v>
      </c>
      <c r="AP1191" s="29">
        <v>11262630</v>
      </c>
    </row>
    <row r="1192" spans="26:42" x14ac:dyDescent="0.25">
      <c r="Z1192"/>
      <c r="AF1192" s="29" t="s">
        <v>1424</v>
      </c>
      <c r="AG1192" s="29" t="s">
        <v>1473</v>
      </c>
      <c r="AH1192" s="32">
        <v>19.89</v>
      </c>
      <c r="AI1192" s="33">
        <v>1191</v>
      </c>
      <c r="AK1192" s="34" t="s">
        <v>1424</v>
      </c>
      <c r="AL1192" s="29" t="s">
        <v>1473</v>
      </c>
      <c r="AM1192" s="29">
        <v>140</v>
      </c>
      <c r="AN1192" s="34" t="s">
        <v>1424</v>
      </c>
      <c r="AO1192" s="29" t="s">
        <v>1473</v>
      </c>
      <c r="AP1192" s="29">
        <v>7165925</v>
      </c>
    </row>
    <row r="1193" spans="26:42" x14ac:dyDescent="0.25">
      <c r="Z1193"/>
      <c r="AF1193" s="29" t="s">
        <v>1424</v>
      </c>
      <c r="AG1193" s="29" t="s">
        <v>1474</v>
      </c>
      <c r="AH1193" s="32">
        <v>64.319999999999993</v>
      </c>
      <c r="AI1193" s="33">
        <v>1192</v>
      </c>
      <c r="AK1193" s="34" t="s">
        <v>1424</v>
      </c>
      <c r="AL1193" s="29" t="s">
        <v>1474</v>
      </c>
      <c r="AM1193" s="29">
        <v>559</v>
      </c>
      <c r="AN1193" s="34" t="s">
        <v>1424</v>
      </c>
      <c r="AO1193" s="29" t="s">
        <v>1474</v>
      </c>
      <c r="AP1193" s="29">
        <v>8644806</v>
      </c>
    </row>
    <row r="1194" spans="26:42" x14ac:dyDescent="0.25">
      <c r="Z1194"/>
      <c r="AF1194" s="29" t="s">
        <v>1424</v>
      </c>
      <c r="AG1194" s="29" t="s">
        <v>1475</v>
      </c>
      <c r="AH1194" s="32">
        <v>24.61</v>
      </c>
      <c r="AI1194" s="33">
        <v>1193</v>
      </c>
      <c r="AK1194" s="34" t="s">
        <v>1424</v>
      </c>
      <c r="AL1194" s="29" t="s">
        <v>1475</v>
      </c>
      <c r="AM1194" s="29">
        <v>139</v>
      </c>
      <c r="AN1194" s="34" t="s">
        <v>1424</v>
      </c>
      <c r="AO1194" s="29" t="s">
        <v>1475</v>
      </c>
      <c r="AP1194" s="29">
        <v>5708315</v>
      </c>
    </row>
    <row r="1195" spans="26:42" x14ac:dyDescent="0.25">
      <c r="Z1195"/>
      <c r="AF1195" s="29" t="s">
        <v>1424</v>
      </c>
      <c r="AG1195" s="29" t="s">
        <v>1476</v>
      </c>
      <c r="AH1195" s="32">
        <v>1.36</v>
      </c>
      <c r="AI1195" s="33">
        <v>1194</v>
      </c>
      <c r="AK1195" s="34" t="s">
        <v>1424</v>
      </c>
      <c r="AL1195" s="29" t="s">
        <v>1476</v>
      </c>
      <c r="AM1195" s="29">
        <v>11</v>
      </c>
      <c r="AN1195" s="34" t="s">
        <v>1424</v>
      </c>
      <c r="AO1195" s="29" t="s">
        <v>1476</v>
      </c>
      <c r="AP1195" s="29">
        <v>8438165</v>
      </c>
    </row>
    <row r="1196" spans="26:42" x14ac:dyDescent="0.25">
      <c r="Z1196"/>
      <c r="AF1196" s="29" t="s">
        <v>1424</v>
      </c>
      <c r="AG1196" s="29" t="s">
        <v>1477</v>
      </c>
      <c r="AH1196" s="32">
        <v>55.09</v>
      </c>
      <c r="AI1196" s="33">
        <v>1195</v>
      </c>
      <c r="AK1196" s="34" t="s">
        <v>1424</v>
      </c>
      <c r="AL1196" s="29" t="s">
        <v>1477</v>
      </c>
      <c r="AM1196" s="29">
        <v>292</v>
      </c>
      <c r="AN1196" s="34" t="s">
        <v>1424</v>
      </c>
      <c r="AO1196" s="29" t="s">
        <v>1477</v>
      </c>
      <c r="AP1196" s="29">
        <v>5273216</v>
      </c>
    </row>
    <row r="1197" spans="26:42" x14ac:dyDescent="0.25">
      <c r="Z1197"/>
      <c r="AF1197" s="29" t="s">
        <v>1424</v>
      </c>
      <c r="AG1197" s="29" t="s">
        <v>1478</v>
      </c>
      <c r="AH1197" s="32">
        <v>12.5</v>
      </c>
      <c r="AI1197" s="33">
        <v>1196</v>
      </c>
      <c r="AK1197" s="34" t="s">
        <v>1424</v>
      </c>
      <c r="AL1197" s="29" t="s">
        <v>1478</v>
      </c>
      <c r="AM1197" s="29">
        <v>87</v>
      </c>
      <c r="AN1197" s="34" t="s">
        <v>1424</v>
      </c>
      <c r="AO1197" s="29" t="s">
        <v>1478</v>
      </c>
      <c r="AP1197" s="29">
        <v>7079837</v>
      </c>
    </row>
    <row r="1198" spans="26:42" x14ac:dyDescent="0.25">
      <c r="Z1198"/>
      <c r="AF1198" s="29" t="s">
        <v>1424</v>
      </c>
      <c r="AG1198" s="29" t="s">
        <v>1479</v>
      </c>
      <c r="AH1198" s="32">
        <v>12.74</v>
      </c>
      <c r="AI1198" s="33">
        <v>1197</v>
      </c>
      <c r="AK1198" s="34" t="s">
        <v>1424</v>
      </c>
      <c r="AL1198" s="29" t="s">
        <v>1479</v>
      </c>
      <c r="AM1198" s="29">
        <v>111</v>
      </c>
      <c r="AN1198" s="34" t="s">
        <v>1424</v>
      </c>
      <c r="AO1198" s="29" t="s">
        <v>1479</v>
      </c>
      <c r="AP1198" s="29">
        <v>8751774</v>
      </c>
    </row>
    <row r="1199" spans="26:42" x14ac:dyDescent="0.25">
      <c r="Z1199"/>
      <c r="AF1199" s="29" t="s">
        <v>1424</v>
      </c>
      <c r="AG1199" s="29" t="s">
        <v>1480</v>
      </c>
      <c r="AH1199" s="32">
        <v>22.92</v>
      </c>
      <c r="AI1199" s="33">
        <v>1198</v>
      </c>
      <c r="AK1199" s="34" t="s">
        <v>1424</v>
      </c>
      <c r="AL1199" s="29" t="s">
        <v>1480</v>
      </c>
      <c r="AM1199" s="29">
        <v>126</v>
      </c>
      <c r="AN1199" s="34" t="s">
        <v>1424</v>
      </c>
      <c r="AO1199" s="29" t="s">
        <v>1480</v>
      </c>
      <c r="AP1199" s="29">
        <v>5519262</v>
      </c>
    </row>
    <row r="1200" spans="26:42" x14ac:dyDescent="0.25">
      <c r="Z1200"/>
      <c r="AF1200" s="29" t="s">
        <v>1424</v>
      </c>
      <c r="AG1200" s="29" t="s">
        <v>1481</v>
      </c>
      <c r="AH1200" s="32">
        <v>33.85</v>
      </c>
      <c r="AI1200" s="33">
        <v>1199</v>
      </c>
      <c r="AK1200" s="34" t="s">
        <v>1424</v>
      </c>
      <c r="AL1200" s="29" t="s">
        <v>1481</v>
      </c>
      <c r="AM1200" s="29">
        <v>224</v>
      </c>
      <c r="AN1200" s="34" t="s">
        <v>1424</v>
      </c>
      <c r="AO1200" s="29" t="s">
        <v>1481</v>
      </c>
      <c r="AP1200" s="29">
        <v>6661409</v>
      </c>
    </row>
    <row r="1201" spans="26:42" x14ac:dyDescent="0.25">
      <c r="Z1201"/>
      <c r="AF1201" s="29" t="s">
        <v>1424</v>
      </c>
      <c r="AG1201" s="29" t="s">
        <v>1482</v>
      </c>
      <c r="AH1201" s="32">
        <v>10.48</v>
      </c>
      <c r="AI1201" s="33">
        <v>1200</v>
      </c>
      <c r="AK1201" s="34" t="s">
        <v>1424</v>
      </c>
      <c r="AL1201" s="29" t="s">
        <v>1482</v>
      </c>
      <c r="AM1201" s="29">
        <v>41</v>
      </c>
      <c r="AN1201" s="34" t="s">
        <v>1424</v>
      </c>
      <c r="AO1201" s="29" t="s">
        <v>1482</v>
      </c>
      <c r="AP1201" s="29">
        <v>3768544</v>
      </c>
    </row>
    <row r="1202" spans="26:42" x14ac:dyDescent="0.25">
      <c r="Z1202"/>
      <c r="AF1202" s="29" t="s">
        <v>1424</v>
      </c>
      <c r="AG1202" s="29" t="s">
        <v>1483</v>
      </c>
      <c r="AH1202" s="32">
        <v>37.75</v>
      </c>
      <c r="AI1202" s="33">
        <v>1201</v>
      </c>
      <c r="AK1202" s="34" t="s">
        <v>1424</v>
      </c>
      <c r="AL1202" s="29" t="s">
        <v>1483</v>
      </c>
      <c r="AM1202" s="29">
        <v>193</v>
      </c>
      <c r="AN1202" s="34" t="s">
        <v>1424</v>
      </c>
      <c r="AO1202" s="29" t="s">
        <v>1483</v>
      </c>
      <c r="AP1202" s="29">
        <v>5086281</v>
      </c>
    </row>
    <row r="1203" spans="26:42" x14ac:dyDescent="0.25">
      <c r="Z1203"/>
      <c r="AF1203" s="29" t="s">
        <v>1424</v>
      </c>
      <c r="AG1203" s="29" t="s">
        <v>1484</v>
      </c>
      <c r="AH1203" s="32">
        <v>7.74</v>
      </c>
      <c r="AI1203" s="33">
        <v>1202</v>
      </c>
      <c r="AK1203" s="34" t="s">
        <v>1424</v>
      </c>
      <c r="AL1203" s="29" t="s">
        <v>1484</v>
      </c>
      <c r="AM1203" s="29">
        <v>73</v>
      </c>
      <c r="AN1203" s="34" t="s">
        <v>1424</v>
      </c>
      <c r="AO1203" s="29" t="s">
        <v>1484</v>
      </c>
      <c r="AP1203" s="29">
        <v>9497949</v>
      </c>
    </row>
    <row r="1204" spans="26:42" x14ac:dyDescent="0.25">
      <c r="Z1204"/>
      <c r="AF1204" s="29" t="s">
        <v>1424</v>
      </c>
      <c r="AG1204" s="29" t="s">
        <v>1485</v>
      </c>
      <c r="AH1204" s="32">
        <v>10.83</v>
      </c>
      <c r="AI1204" s="33">
        <v>1203</v>
      </c>
      <c r="AK1204" s="34" t="s">
        <v>1424</v>
      </c>
      <c r="AL1204" s="29" t="s">
        <v>1485</v>
      </c>
      <c r="AM1204" s="29">
        <v>71</v>
      </c>
      <c r="AN1204" s="34" t="s">
        <v>1424</v>
      </c>
      <c r="AO1204" s="29" t="s">
        <v>1485</v>
      </c>
      <c r="AP1204" s="29">
        <v>6600325</v>
      </c>
    </row>
    <row r="1205" spans="26:42" x14ac:dyDescent="0.25">
      <c r="Z1205"/>
      <c r="AF1205" s="29" t="s">
        <v>1424</v>
      </c>
      <c r="AG1205" s="29" t="s">
        <v>1486</v>
      </c>
      <c r="AH1205" s="32">
        <v>46.43</v>
      </c>
      <c r="AI1205" s="33">
        <v>1204</v>
      </c>
      <c r="AK1205" s="34" t="s">
        <v>1424</v>
      </c>
      <c r="AL1205" s="29" t="s">
        <v>1486</v>
      </c>
      <c r="AM1205" s="29">
        <v>597</v>
      </c>
      <c r="AN1205" s="34" t="s">
        <v>1424</v>
      </c>
      <c r="AO1205" s="29" t="s">
        <v>1486</v>
      </c>
      <c r="AP1205" s="29">
        <v>12707371</v>
      </c>
    </row>
    <row r="1206" spans="26:42" x14ac:dyDescent="0.25">
      <c r="Z1206"/>
      <c r="AF1206" s="29" t="s">
        <v>1424</v>
      </c>
      <c r="AG1206" s="29" t="s">
        <v>1487</v>
      </c>
      <c r="AH1206" s="32">
        <v>25.67</v>
      </c>
      <c r="AI1206" s="33">
        <v>1205</v>
      </c>
      <c r="AK1206" s="34" t="s">
        <v>1424</v>
      </c>
      <c r="AL1206" s="29" t="s">
        <v>1487</v>
      </c>
      <c r="AM1206" s="29">
        <v>376</v>
      </c>
      <c r="AN1206" s="34" t="s">
        <v>1424</v>
      </c>
      <c r="AO1206" s="29" t="s">
        <v>1487</v>
      </c>
      <c r="AP1206" s="29">
        <v>14781526</v>
      </c>
    </row>
    <row r="1207" spans="26:42" x14ac:dyDescent="0.25">
      <c r="Z1207"/>
      <c r="AF1207" s="29" t="s">
        <v>1424</v>
      </c>
      <c r="AG1207" s="29" t="s">
        <v>1488</v>
      </c>
      <c r="AH1207" s="32">
        <v>46.36</v>
      </c>
      <c r="AI1207" s="33">
        <v>1206</v>
      </c>
      <c r="AK1207" s="34" t="s">
        <v>1424</v>
      </c>
      <c r="AL1207" s="29" t="s">
        <v>1488</v>
      </c>
      <c r="AM1207" s="29">
        <v>258</v>
      </c>
      <c r="AN1207" s="34" t="s">
        <v>1424</v>
      </c>
      <c r="AO1207" s="29" t="s">
        <v>1488</v>
      </c>
      <c r="AP1207" s="29">
        <v>5629488</v>
      </c>
    </row>
    <row r="1208" spans="26:42" x14ac:dyDescent="0.25">
      <c r="Z1208"/>
      <c r="AF1208" s="29" t="s">
        <v>1489</v>
      </c>
      <c r="AG1208" s="29" t="s">
        <v>1490</v>
      </c>
      <c r="AH1208" s="32">
        <v>34.07</v>
      </c>
      <c r="AI1208" s="33">
        <v>1207</v>
      </c>
      <c r="AK1208" s="34" t="s">
        <v>1489</v>
      </c>
      <c r="AL1208" s="29" t="s">
        <v>1490</v>
      </c>
      <c r="AM1208" s="29">
        <v>425</v>
      </c>
      <c r="AN1208" s="34" t="s">
        <v>1489</v>
      </c>
      <c r="AO1208" s="29" t="s">
        <v>1490</v>
      </c>
      <c r="AP1208" s="29">
        <v>12546126</v>
      </c>
    </row>
    <row r="1209" spans="26:42" x14ac:dyDescent="0.25">
      <c r="Z1209"/>
      <c r="AF1209" s="29" t="s">
        <v>1489</v>
      </c>
      <c r="AG1209" s="29" t="s">
        <v>1491</v>
      </c>
      <c r="AH1209" s="32">
        <v>40.53</v>
      </c>
      <c r="AI1209" s="33">
        <v>1208</v>
      </c>
      <c r="AK1209" s="34" t="s">
        <v>1489</v>
      </c>
      <c r="AL1209" s="29" t="s">
        <v>1491</v>
      </c>
      <c r="AM1209" s="29">
        <v>232</v>
      </c>
      <c r="AN1209" s="34" t="s">
        <v>1489</v>
      </c>
      <c r="AO1209" s="29" t="s">
        <v>1491</v>
      </c>
      <c r="AP1209" s="29">
        <v>5650545</v>
      </c>
    </row>
    <row r="1210" spans="26:42" x14ac:dyDescent="0.25">
      <c r="Z1210"/>
      <c r="AF1210" s="29" t="s">
        <v>1489</v>
      </c>
      <c r="AG1210" s="29" t="s">
        <v>1492</v>
      </c>
      <c r="AH1210" s="32">
        <v>66.66</v>
      </c>
      <c r="AI1210" s="33">
        <v>1209</v>
      </c>
      <c r="AK1210" s="34" t="s">
        <v>1489</v>
      </c>
      <c r="AL1210" s="29" t="s">
        <v>1492</v>
      </c>
      <c r="AM1210" s="29">
        <v>453</v>
      </c>
      <c r="AN1210" s="34" t="s">
        <v>1489</v>
      </c>
      <c r="AO1210" s="29" t="s">
        <v>1492</v>
      </c>
      <c r="AP1210" s="29">
        <v>6780242</v>
      </c>
    </row>
    <row r="1211" spans="26:42" x14ac:dyDescent="0.25">
      <c r="Z1211"/>
      <c r="AF1211" s="29" t="s">
        <v>1489</v>
      </c>
      <c r="AG1211" s="29" t="s">
        <v>1493</v>
      </c>
      <c r="AH1211" s="32">
        <v>17.84</v>
      </c>
      <c r="AI1211" s="33">
        <v>1210</v>
      </c>
      <c r="AK1211" s="34" t="s">
        <v>1489</v>
      </c>
      <c r="AL1211" s="29" t="s">
        <v>1493</v>
      </c>
      <c r="AM1211" s="29">
        <v>320</v>
      </c>
      <c r="AN1211" s="34" t="s">
        <v>1489</v>
      </c>
      <c r="AO1211" s="29" t="s">
        <v>1493</v>
      </c>
      <c r="AP1211" s="29">
        <v>18130329</v>
      </c>
    </row>
    <row r="1212" spans="26:42" x14ac:dyDescent="0.25">
      <c r="Z1212"/>
      <c r="AF1212" s="29" t="s">
        <v>1489</v>
      </c>
      <c r="AG1212" s="29" t="s">
        <v>1494</v>
      </c>
      <c r="AH1212" s="32">
        <v>99.78</v>
      </c>
      <c r="AI1212" s="33">
        <v>1211</v>
      </c>
      <c r="AK1212" s="34" t="s">
        <v>1489</v>
      </c>
      <c r="AL1212" s="29" t="s">
        <v>1494</v>
      </c>
      <c r="AM1212" s="29">
        <v>537</v>
      </c>
      <c r="AN1212" s="34" t="s">
        <v>1489</v>
      </c>
      <c r="AO1212" s="29" t="s">
        <v>1494</v>
      </c>
      <c r="AP1212" s="29">
        <v>5356931</v>
      </c>
    </row>
    <row r="1213" spans="26:42" x14ac:dyDescent="0.25">
      <c r="Z1213"/>
      <c r="AF1213" s="29" t="s">
        <v>1489</v>
      </c>
      <c r="AG1213" s="29" t="s">
        <v>1495</v>
      </c>
      <c r="AH1213" s="32">
        <v>101.75</v>
      </c>
      <c r="AI1213" s="33">
        <v>1212</v>
      </c>
      <c r="AK1213" s="34" t="s">
        <v>1489</v>
      </c>
      <c r="AL1213" s="29" t="s">
        <v>1495</v>
      </c>
      <c r="AM1213" s="29">
        <v>484</v>
      </c>
      <c r="AN1213" s="34" t="s">
        <v>1489</v>
      </c>
      <c r="AO1213" s="29" t="s">
        <v>1495</v>
      </c>
      <c r="AP1213" s="29">
        <v>4751777</v>
      </c>
    </row>
    <row r="1214" spans="26:42" x14ac:dyDescent="0.25">
      <c r="Z1214"/>
      <c r="AF1214" s="29" t="s">
        <v>1489</v>
      </c>
      <c r="AG1214" s="29" t="s">
        <v>1496</v>
      </c>
      <c r="AH1214" s="32">
        <v>113.96</v>
      </c>
      <c r="AI1214" s="33">
        <v>1213</v>
      </c>
      <c r="AK1214" s="34" t="s">
        <v>1489</v>
      </c>
      <c r="AL1214" s="29" t="s">
        <v>1496</v>
      </c>
      <c r="AM1214" s="29">
        <v>525</v>
      </c>
      <c r="AN1214" s="34" t="s">
        <v>1489</v>
      </c>
      <c r="AO1214" s="29" t="s">
        <v>1496</v>
      </c>
      <c r="AP1214" s="29">
        <v>4589174</v>
      </c>
    </row>
    <row r="1215" spans="26:42" x14ac:dyDescent="0.25">
      <c r="Z1215"/>
      <c r="AF1215" s="29" t="s">
        <v>1489</v>
      </c>
      <c r="AG1215" s="29" t="s">
        <v>1497</v>
      </c>
      <c r="AH1215" s="32">
        <v>13.72</v>
      </c>
      <c r="AI1215" s="33">
        <v>1214</v>
      </c>
      <c r="AK1215" s="34" t="s">
        <v>1489</v>
      </c>
      <c r="AL1215" s="29" t="s">
        <v>1497</v>
      </c>
      <c r="AM1215" s="29">
        <v>523</v>
      </c>
      <c r="AN1215" s="34" t="s">
        <v>1489</v>
      </c>
      <c r="AO1215" s="29" t="s">
        <v>1497</v>
      </c>
      <c r="AP1215" s="29">
        <v>33744492</v>
      </c>
    </row>
    <row r="1216" spans="26:42" x14ac:dyDescent="0.25">
      <c r="Z1216"/>
      <c r="AF1216" s="29" t="s">
        <v>1489</v>
      </c>
      <c r="AG1216" s="29" t="s">
        <v>1498</v>
      </c>
      <c r="AH1216" s="32">
        <v>126.8</v>
      </c>
      <c r="AI1216" s="33">
        <v>1215</v>
      </c>
      <c r="AK1216" s="34" t="s">
        <v>1489</v>
      </c>
      <c r="AL1216" s="29" t="s">
        <v>1498</v>
      </c>
      <c r="AM1216" s="29">
        <v>444</v>
      </c>
      <c r="AN1216" s="34" t="s">
        <v>1489</v>
      </c>
      <c r="AO1216" s="29" t="s">
        <v>1498</v>
      </c>
      <c r="AP1216" s="29">
        <v>3541078</v>
      </c>
    </row>
    <row r="1217" spans="26:42" x14ac:dyDescent="0.25">
      <c r="Z1217"/>
      <c r="AF1217" s="29" t="s">
        <v>1489</v>
      </c>
      <c r="AG1217" s="29" t="s">
        <v>1499</v>
      </c>
      <c r="AH1217" s="32">
        <v>88.3</v>
      </c>
      <c r="AI1217" s="33">
        <v>1216</v>
      </c>
      <c r="AK1217" s="34" t="s">
        <v>1489</v>
      </c>
      <c r="AL1217" s="29" t="s">
        <v>1499</v>
      </c>
      <c r="AM1217" s="29">
        <v>508</v>
      </c>
      <c r="AN1217" s="34" t="s">
        <v>1489</v>
      </c>
      <c r="AO1217" s="29" t="s">
        <v>1499</v>
      </c>
      <c r="AP1217" s="29">
        <v>5662363</v>
      </c>
    </row>
    <row r="1218" spans="26:42" x14ac:dyDescent="0.25">
      <c r="Z1218"/>
      <c r="AF1218" s="29" t="s">
        <v>1489</v>
      </c>
      <c r="AG1218" s="29" t="s">
        <v>1500</v>
      </c>
      <c r="AH1218" s="32">
        <v>22.7</v>
      </c>
      <c r="AI1218" s="33">
        <v>1217</v>
      </c>
      <c r="AK1218" s="34" t="s">
        <v>1489</v>
      </c>
      <c r="AL1218" s="29" t="s">
        <v>1500</v>
      </c>
      <c r="AM1218" s="29">
        <v>286</v>
      </c>
      <c r="AN1218" s="34" t="s">
        <v>1489</v>
      </c>
      <c r="AO1218" s="29" t="s">
        <v>1500</v>
      </c>
      <c r="AP1218" s="29">
        <v>12289652</v>
      </c>
    </row>
    <row r="1219" spans="26:42" x14ac:dyDescent="0.25">
      <c r="Z1219"/>
      <c r="AF1219" s="29" t="s">
        <v>1489</v>
      </c>
      <c r="AG1219" s="29" t="s">
        <v>1501</v>
      </c>
      <c r="AH1219" s="32">
        <v>59.33</v>
      </c>
      <c r="AI1219" s="33">
        <v>1218</v>
      </c>
      <c r="AK1219" s="34" t="s">
        <v>1489</v>
      </c>
      <c r="AL1219" s="29" t="s">
        <v>1501</v>
      </c>
      <c r="AM1219" s="29">
        <v>293</v>
      </c>
      <c r="AN1219" s="34" t="s">
        <v>1489</v>
      </c>
      <c r="AO1219" s="29" t="s">
        <v>1501</v>
      </c>
      <c r="AP1219" s="29">
        <v>4929684</v>
      </c>
    </row>
    <row r="1220" spans="26:42" x14ac:dyDescent="0.25">
      <c r="Z1220"/>
      <c r="AF1220" s="29" t="s">
        <v>1489</v>
      </c>
      <c r="AG1220" s="29" t="s">
        <v>1502</v>
      </c>
      <c r="AH1220" s="32">
        <v>52.25</v>
      </c>
      <c r="AI1220" s="33">
        <v>1219</v>
      </c>
      <c r="AK1220" s="34" t="s">
        <v>1489</v>
      </c>
      <c r="AL1220" s="29" t="s">
        <v>1502</v>
      </c>
      <c r="AM1220" s="29">
        <v>607</v>
      </c>
      <c r="AN1220" s="34" t="s">
        <v>1489</v>
      </c>
      <c r="AO1220" s="29" t="s">
        <v>1502</v>
      </c>
      <c r="AP1220" s="29">
        <v>11588682</v>
      </c>
    </row>
    <row r="1221" spans="26:42" x14ac:dyDescent="0.25">
      <c r="Z1221"/>
      <c r="AF1221" s="29" t="s">
        <v>1489</v>
      </c>
      <c r="AG1221" s="29" t="s">
        <v>1503</v>
      </c>
      <c r="AH1221" s="32">
        <v>24.84</v>
      </c>
      <c r="AI1221" s="33">
        <v>1220</v>
      </c>
      <c r="AK1221" s="34" t="s">
        <v>1489</v>
      </c>
      <c r="AL1221" s="29" t="s">
        <v>1503</v>
      </c>
      <c r="AM1221" s="29">
        <v>306</v>
      </c>
      <c r="AN1221" s="34" t="s">
        <v>1489</v>
      </c>
      <c r="AO1221" s="29" t="s">
        <v>1503</v>
      </c>
      <c r="AP1221" s="29">
        <v>12316633</v>
      </c>
    </row>
    <row r="1222" spans="26:42" x14ac:dyDescent="0.25">
      <c r="Z1222"/>
      <c r="AF1222" s="29" t="s">
        <v>1489</v>
      </c>
      <c r="AG1222" s="29" t="s">
        <v>1504</v>
      </c>
      <c r="AH1222" s="32">
        <v>111.62</v>
      </c>
      <c r="AI1222" s="33">
        <v>1221</v>
      </c>
      <c r="AK1222" s="34" t="s">
        <v>1489</v>
      </c>
      <c r="AL1222" s="29" t="s">
        <v>1504</v>
      </c>
      <c r="AM1222" s="29">
        <v>418</v>
      </c>
      <c r="AN1222" s="34" t="s">
        <v>1489</v>
      </c>
      <c r="AO1222" s="29" t="s">
        <v>1504</v>
      </c>
      <c r="AP1222" s="29">
        <v>3704385</v>
      </c>
    </row>
    <row r="1223" spans="26:42" x14ac:dyDescent="0.25">
      <c r="Z1223"/>
      <c r="AF1223" s="29" t="s">
        <v>1489</v>
      </c>
      <c r="AG1223" s="29" t="s">
        <v>1505</v>
      </c>
      <c r="AH1223" s="32">
        <v>32.61</v>
      </c>
      <c r="AI1223" s="33">
        <v>1222</v>
      </c>
      <c r="AK1223" s="34" t="s">
        <v>1489</v>
      </c>
      <c r="AL1223" s="29" t="s">
        <v>1505</v>
      </c>
      <c r="AM1223" s="29">
        <v>385</v>
      </c>
      <c r="AN1223" s="34" t="s">
        <v>1489</v>
      </c>
      <c r="AO1223" s="29" t="s">
        <v>1505</v>
      </c>
      <c r="AP1223" s="29">
        <v>11836110</v>
      </c>
    </row>
    <row r="1224" spans="26:42" x14ac:dyDescent="0.25">
      <c r="Z1224"/>
      <c r="AF1224" s="29" t="s">
        <v>1489</v>
      </c>
      <c r="AG1224" s="29" t="s">
        <v>1506</v>
      </c>
      <c r="AH1224" s="32">
        <v>80.239999999999995</v>
      </c>
      <c r="AI1224" s="33">
        <v>1223</v>
      </c>
      <c r="AK1224" s="34" t="s">
        <v>1489</v>
      </c>
      <c r="AL1224" s="29" t="s">
        <v>1506</v>
      </c>
      <c r="AM1224" s="29">
        <v>825</v>
      </c>
      <c r="AN1224" s="34" t="s">
        <v>1489</v>
      </c>
      <c r="AO1224" s="29" t="s">
        <v>1506</v>
      </c>
      <c r="AP1224" s="29">
        <v>10294546</v>
      </c>
    </row>
    <row r="1225" spans="26:42" x14ac:dyDescent="0.25">
      <c r="Z1225"/>
      <c r="AF1225" s="29" t="s">
        <v>1489</v>
      </c>
      <c r="AG1225" s="29" t="s">
        <v>1507</v>
      </c>
      <c r="AH1225" s="32">
        <v>43.53</v>
      </c>
      <c r="AI1225" s="33">
        <v>1224</v>
      </c>
      <c r="AK1225" s="34" t="s">
        <v>1489</v>
      </c>
      <c r="AL1225" s="29" t="s">
        <v>1507</v>
      </c>
      <c r="AM1225" s="29">
        <v>762</v>
      </c>
      <c r="AN1225" s="34" t="s">
        <v>1489</v>
      </c>
      <c r="AO1225" s="29" t="s">
        <v>1507</v>
      </c>
      <c r="AP1225" s="29">
        <v>17573275</v>
      </c>
    </row>
    <row r="1226" spans="26:42" x14ac:dyDescent="0.25">
      <c r="Z1226"/>
      <c r="AF1226" s="29" t="s">
        <v>1489</v>
      </c>
      <c r="AG1226" s="29" t="s">
        <v>1508</v>
      </c>
      <c r="AH1226" s="32">
        <v>33.89</v>
      </c>
      <c r="AI1226" s="33">
        <v>1225</v>
      </c>
      <c r="AK1226" s="34" t="s">
        <v>1489</v>
      </c>
      <c r="AL1226" s="29" t="s">
        <v>1508</v>
      </c>
      <c r="AM1226" s="29">
        <v>147</v>
      </c>
      <c r="AN1226" s="34" t="s">
        <v>1489</v>
      </c>
      <c r="AO1226" s="29" t="s">
        <v>1508</v>
      </c>
      <c r="AP1226" s="29">
        <v>4352205</v>
      </c>
    </row>
    <row r="1227" spans="26:42" x14ac:dyDescent="0.25">
      <c r="Z1227"/>
      <c r="AF1227" s="29" t="s">
        <v>1489</v>
      </c>
      <c r="AG1227" s="29" t="s">
        <v>1509</v>
      </c>
      <c r="AH1227" s="32">
        <v>32.65</v>
      </c>
      <c r="AI1227" s="33">
        <v>1226</v>
      </c>
      <c r="AK1227" s="34" t="s">
        <v>1489</v>
      </c>
      <c r="AL1227" s="29" t="s">
        <v>1509</v>
      </c>
      <c r="AM1227" s="29">
        <v>453</v>
      </c>
      <c r="AN1227" s="34" t="s">
        <v>1489</v>
      </c>
      <c r="AO1227" s="29" t="s">
        <v>1509</v>
      </c>
      <c r="AP1227" s="29">
        <v>13705350</v>
      </c>
    </row>
    <row r="1228" spans="26:42" x14ac:dyDescent="0.25">
      <c r="Z1228"/>
      <c r="AF1228" s="29" t="s">
        <v>1489</v>
      </c>
      <c r="AG1228" s="29" t="s">
        <v>1510</v>
      </c>
      <c r="AH1228" s="32">
        <v>18.71</v>
      </c>
      <c r="AI1228" s="33">
        <v>1227</v>
      </c>
      <c r="AK1228" s="34" t="s">
        <v>1489</v>
      </c>
      <c r="AL1228" s="29" t="s">
        <v>1510</v>
      </c>
      <c r="AM1228" s="29">
        <v>142</v>
      </c>
      <c r="AN1228" s="34" t="s">
        <v>1489</v>
      </c>
      <c r="AO1228" s="29" t="s">
        <v>1510</v>
      </c>
      <c r="AP1228" s="29">
        <v>7671169</v>
      </c>
    </row>
    <row r="1229" spans="26:42" x14ac:dyDescent="0.25">
      <c r="Z1229"/>
      <c r="AF1229" s="29" t="s">
        <v>1489</v>
      </c>
      <c r="AG1229" s="29" t="s">
        <v>1511</v>
      </c>
      <c r="AH1229" s="32">
        <v>110.61</v>
      </c>
      <c r="AI1229" s="33">
        <v>1228</v>
      </c>
      <c r="AK1229" s="34" t="s">
        <v>1489</v>
      </c>
      <c r="AL1229" s="29" t="s">
        <v>1511</v>
      </c>
      <c r="AM1229" s="29">
        <v>941</v>
      </c>
      <c r="AN1229" s="34" t="s">
        <v>1489</v>
      </c>
      <c r="AO1229" s="29" t="s">
        <v>1511</v>
      </c>
      <c r="AP1229" s="29">
        <v>8443705</v>
      </c>
    </row>
    <row r="1230" spans="26:42" x14ac:dyDescent="0.25">
      <c r="Z1230"/>
      <c r="AF1230" s="29" t="s">
        <v>1489</v>
      </c>
      <c r="AG1230" s="29" t="s">
        <v>1512</v>
      </c>
      <c r="AH1230" s="32">
        <v>54.79</v>
      </c>
      <c r="AI1230" s="33">
        <v>1229</v>
      </c>
      <c r="AK1230" s="34" t="s">
        <v>1489</v>
      </c>
      <c r="AL1230" s="29" t="s">
        <v>1512</v>
      </c>
      <c r="AM1230" s="29">
        <v>235</v>
      </c>
      <c r="AN1230" s="34" t="s">
        <v>1489</v>
      </c>
      <c r="AO1230" s="29" t="s">
        <v>1512</v>
      </c>
      <c r="AP1230" s="29">
        <v>4280157</v>
      </c>
    </row>
    <row r="1231" spans="26:42" x14ac:dyDescent="0.25">
      <c r="Z1231"/>
      <c r="AF1231" s="29" t="s">
        <v>1489</v>
      </c>
      <c r="AG1231" s="29" t="s">
        <v>1513</v>
      </c>
      <c r="AH1231" s="32">
        <v>44.21</v>
      </c>
      <c r="AI1231" s="33">
        <v>1230</v>
      </c>
      <c r="AK1231" s="34" t="s">
        <v>1489</v>
      </c>
      <c r="AL1231" s="29" t="s">
        <v>1513</v>
      </c>
      <c r="AM1231" s="29">
        <v>211</v>
      </c>
      <c r="AN1231" s="34" t="s">
        <v>1489</v>
      </c>
      <c r="AO1231" s="29" t="s">
        <v>1513</v>
      </c>
      <c r="AP1231" s="29">
        <v>4806672</v>
      </c>
    </row>
    <row r="1232" spans="26:42" x14ac:dyDescent="0.25">
      <c r="Z1232"/>
      <c r="AF1232" s="29" t="s">
        <v>1489</v>
      </c>
      <c r="AG1232" s="29" t="s">
        <v>1514</v>
      </c>
      <c r="AH1232" s="32">
        <v>40.49</v>
      </c>
      <c r="AI1232" s="33">
        <v>1231</v>
      </c>
      <c r="AK1232" s="34" t="s">
        <v>1489</v>
      </c>
      <c r="AL1232" s="29" t="s">
        <v>1514</v>
      </c>
      <c r="AM1232" s="29">
        <v>190</v>
      </c>
      <c r="AN1232" s="34" t="s">
        <v>1489</v>
      </c>
      <c r="AO1232" s="29" t="s">
        <v>1514</v>
      </c>
      <c r="AP1232" s="29">
        <v>4742082</v>
      </c>
    </row>
    <row r="1233" spans="26:42" x14ac:dyDescent="0.25">
      <c r="Z1233"/>
      <c r="AF1233" s="29" t="s">
        <v>1489</v>
      </c>
      <c r="AG1233" s="29" t="s">
        <v>1515</v>
      </c>
      <c r="AH1233" s="32">
        <v>28.56</v>
      </c>
      <c r="AI1233" s="33">
        <v>1232</v>
      </c>
      <c r="AK1233" s="34" t="s">
        <v>1489</v>
      </c>
      <c r="AL1233" s="29" t="s">
        <v>1515</v>
      </c>
      <c r="AM1233" s="29">
        <v>302</v>
      </c>
      <c r="AN1233" s="34" t="s">
        <v>1489</v>
      </c>
      <c r="AO1233" s="29" t="s">
        <v>1515</v>
      </c>
      <c r="AP1233" s="29">
        <v>10591975</v>
      </c>
    </row>
    <row r="1234" spans="26:42" x14ac:dyDescent="0.25">
      <c r="Z1234"/>
      <c r="AF1234" s="29" t="s">
        <v>1489</v>
      </c>
      <c r="AG1234" s="29" t="s">
        <v>1516</v>
      </c>
      <c r="AH1234" s="32">
        <v>41.8</v>
      </c>
      <c r="AI1234" s="33">
        <v>1233</v>
      </c>
      <c r="AK1234" s="34" t="s">
        <v>1489</v>
      </c>
      <c r="AL1234" s="29" t="s">
        <v>1516</v>
      </c>
      <c r="AM1234" s="29">
        <v>680</v>
      </c>
      <c r="AN1234" s="34" t="s">
        <v>1489</v>
      </c>
      <c r="AO1234" s="29" t="s">
        <v>1516</v>
      </c>
      <c r="AP1234" s="29">
        <v>16042160</v>
      </c>
    </row>
    <row r="1235" spans="26:42" x14ac:dyDescent="0.25">
      <c r="Z1235"/>
      <c r="AF1235" s="29" t="s">
        <v>1489</v>
      </c>
      <c r="AG1235" s="29" t="s">
        <v>1517</v>
      </c>
      <c r="AH1235" s="32">
        <v>13.26</v>
      </c>
      <c r="AI1235" s="33">
        <v>1234</v>
      </c>
      <c r="AK1235" s="34" t="s">
        <v>1489</v>
      </c>
      <c r="AL1235" s="29" t="s">
        <v>1517</v>
      </c>
      <c r="AM1235" s="29">
        <v>82</v>
      </c>
      <c r="AN1235" s="34" t="s">
        <v>1489</v>
      </c>
      <c r="AO1235" s="29" t="s">
        <v>1517</v>
      </c>
      <c r="AP1235" s="29">
        <v>6182137</v>
      </c>
    </row>
    <row r="1236" spans="26:42" x14ac:dyDescent="0.25">
      <c r="Z1236"/>
      <c r="AF1236" s="29" t="s">
        <v>1489</v>
      </c>
      <c r="AG1236" s="29" t="s">
        <v>1518</v>
      </c>
      <c r="AH1236" s="32">
        <v>25.74</v>
      </c>
      <c r="AI1236" s="33">
        <v>1235</v>
      </c>
      <c r="AK1236" s="34" t="s">
        <v>1489</v>
      </c>
      <c r="AL1236" s="29" t="s">
        <v>1518</v>
      </c>
      <c r="AM1236" s="29">
        <v>196</v>
      </c>
      <c r="AN1236" s="34" t="s">
        <v>1489</v>
      </c>
      <c r="AO1236" s="29" t="s">
        <v>1518</v>
      </c>
      <c r="AP1236" s="29">
        <v>7557723</v>
      </c>
    </row>
    <row r="1237" spans="26:42" x14ac:dyDescent="0.25">
      <c r="Z1237"/>
      <c r="AF1237" s="29" t="s">
        <v>1489</v>
      </c>
      <c r="AG1237" s="29" t="s">
        <v>1519</v>
      </c>
      <c r="AH1237" s="32">
        <v>71.319999999999993</v>
      </c>
      <c r="AI1237" s="33">
        <v>1236</v>
      </c>
      <c r="AK1237" s="34" t="s">
        <v>1489</v>
      </c>
      <c r="AL1237" s="29" t="s">
        <v>1519</v>
      </c>
      <c r="AM1237" s="29">
        <v>786</v>
      </c>
      <c r="AN1237" s="34" t="s">
        <v>1489</v>
      </c>
      <c r="AO1237" s="29" t="s">
        <v>1519</v>
      </c>
      <c r="AP1237" s="29">
        <v>11034917</v>
      </c>
    </row>
    <row r="1238" spans="26:42" x14ac:dyDescent="0.25">
      <c r="Z1238"/>
      <c r="AF1238" s="29" t="s">
        <v>1489</v>
      </c>
      <c r="AG1238" s="29" t="s">
        <v>1520</v>
      </c>
      <c r="AH1238" s="32">
        <v>116.01</v>
      </c>
      <c r="AI1238" s="33">
        <v>1237</v>
      </c>
      <c r="AK1238" s="34" t="s">
        <v>1489</v>
      </c>
      <c r="AL1238" s="29" t="s">
        <v>1520</v>
      </c>
      <c r="AM1238" s="29">
        <v>781</v>
      </c>
      <c r="AN1238" s="34" t="s">
        <v>1489</v>
      </c>
      <c r="AO1238" s="29" t="s">
        <v>1520</v>
      </c>
      <c r="AP1238" s="29">
        <v>6727963</v>
      </c>
    </row>
    <row r="1239" spans="26:42" x14ac:dyDescent="0.25">
      <c r="Z1239"/>
      <c r="AF1239" s="29" t="s">
        <v>1489</v>
      </c>
      <c r="AG1239" s="29" t="s">
        <v>1521</v>
      </c>
      <c r="AH1239" s="32">
        <v>12.83</v>
      </c>
      <c r="AI1239" s="33">
        <v>1238</v>
      </c>
      <c r="AK1239" s="34" t="s">
        <v>1489</v>
      </c>
      <c r="AL1239" s="29" t="s">
        <v>1521</v>
      </c>
      <c r="AM1239" s="29">
        <v>113</v>
      </c>
      <c r="AN1239" s="34" t="s">
        <v>1489</v>
      </c>
      <c r="AO1239" s="29" t="s">
        <v>1521</v>
      </c>
      <c r="AP1239" s="29">
        <v>8925233</v>
      </c>
    </row>
    <row r="1240" spans="26:42" x14ac:dyDescent="0.25">
      <c r="Z1240"/>
      <c r="AF1240" s="29" t="s">
        <v>1489</v>
      </c>
      <c r="AG1240" s="29" t="s">
        <v>1522</v>
      </c>
      <c r="AH1240" s="32">
        <v>130.12</v>
      </c>
      <c r="AI1240" s="33">
        <v>1239</v>
      </c>
      <c r="AK1240" s="34" t="s">
        <v>1489</v>
      </c>
      <c r="AL1240" s="29" t="s">
        <v>1522</v>
      </c>
      <c r="AM1240" s="29">
        <v>999</v>
      </c>
      <c r="AN1240" s="34" t="s">
        <v>1489</v>
      </c>
      <c r="AO1240" s="29" t="s">
        <v>1522</v>
      </c>
      <c r="AP1240" s="29">
        <v>7708236</v>
      </c>
    </row>
    <row r="1241" spans="26:42" x14ac:dyDescent="0.25">
      <c r="Z1241"/>
      <c r="AF1241" s="29" t="s">
        <v>1489</v>
      </c>
      <c r="AG1241" s="29" t="s">
        <v>1523</v>
      </c>
      <c r="AH1241" s="32">
        <v>25.96</v>
      </c>
      <c r="AI1241" s="33">
        <v>1240</v>
      </c>
      <c r="AK1241" s="34" t="s">
        <v>1489</v>
      </c>
      <c r="AL1241" s="29" t="s">
        <v>1523</v>
      </c>
      <c r="AM1241" s="29">
        <v>111</v>
      </c>
      <c r="AN1241" s="34" t="s">
        <v>1489</v>
      </c>
      <c r="AO1241" s="29" t="s">
        <v>1523</v>
      </c>
      <c r="AP1241" s="29">
        <v>4237927</v>
      </c>
    </row>
    <row r="1242" spans="26:42" x14ac:dyDescent="0.25">
      <c r="Z1242"/>
      <c r="AF1242" s="29" t="s">
        <v>1489</v>
      </c>
      <c r="AG1242" s="29" t="s">
        <v>1524</v>
      </c>
      <c r="AH1242" s="32">
        <v>11.01</v>
      </c>
      <c r="AI1242" s="33">
        <v>1241</v>
      </c>
      <c r="AK1242" s="34" t="s">
        <v>1489</v>
      </c>
      <c r="AL1242" s="29" t="s">
        <v>1524</v>
      </c>
      <c r="AM1242" s="29">
        <v>60</v>
      </c>
      <c r="AN1242" s="34" t="s">
        <v>1489</v>
      </c>
      <c r="AO1242" s="29" t="s">
        <v>1524</v>
      </c>
      <c r="AP1242" s="29">
        <v>5447315</v>
      </c>
    </row>
    <row r="1243" spans="26:42" x14ac:dyDescent="0.25">
      <c r="Z1243"/>
      <c r="AF1243" s="29" t="s">
        <v>1489</v>
      </c>
      <c r="AG1243" s="29" t="s">
        <v>1525</v>
      </c>
      <c r="AH1243" s="32">
        <v>54.89</v>
      </c>
      <c r="AI1243" s="33">
        <v>1242</v>
      </c>
      <c r="AK1243" s="34" t="s">
        <v>1489</v>
      </c>
      <c r="AL1243" s="29" t="s">
        <v>1525</v>
      </c>
      <c r="AM1243" s="29">
        <v>234</v>
      </c>
      <c r="AN1243" s="34" t="s">
        <v>1489</v>
      </c>
      <c r="AO1243" s="29" t="s">
        <v>1525</v>
      </c>
      <c r="AP1243" s="29">
        <v>4254130</v>
      </c>
    </row>
    <row r="1244" spans="26:42" x14ac:dyDescent="0.25">
      <c r="Z1244"/>
      <c r="AF1244" s="29" t="s">
        <v>1489</v>
      </c>
      <c r="AG1244" s="29" t="s">
        <v>1526</v>
      </c>
      <c r="AH1244" s="32">
        <v>12.41</v>
      </c>
      <c r="AI1244" s="33">
        <v>1243</v>
      </c>
      <c r="AK1244" s="34" t="s">
        <v>1489</v>
      </c>
      <c r="AL1244" s="29" t="s">
        <v>1526</v>
      </c>
      <c r="AM1244" s="29">
        <v>79</v>
      </c>
      <c r="AN1244" s="34" t="s">
        <v>1489</v>
      </c>
      <c r="AO1244" s="29" t="s">
        <v>1526</v>
      </c>
      <c r="AP1244" s="29">
        <v>6284693</v>
      </c>
    </row>
    <row r="1245" spans="26:42" x14ac:dyDescent="0.25">
      <c r="Z1245"/>
      <c r="AF1245" s="29" t="s">
        <v>1489</v>
      </c>
      <c r="AG1245" s="29" t="s">
        <v>1527</v>
      </c>
      <c r="AH1245" s="32">
        <v>68.7</v>
      </c>
      <c r="AI1245" s="33">
        <v>1244</v>
      </c>
      <c r="AK1245" s="34" t="s">
        <v>1489</v>
      </c>
      <c r="AL1245" s="29" t="s">
        <v>1527</v>
      </c>
      <c r="AM1245" s="29">
        <v>816</v>
      </c>
      <c r="AN1245" s="34" t="s">
        <v>1489</v>
      </c>
      <c r="AO1245" s="29" t="s">
        <v>1527</v>
      </c>
      <c r="AP1245" s="29">
        <v>11877564</v>
      </c>
    </row>
    <row r="1246" spans="26:42" x14ac:dyDescent="0.25">
      <c r="Z1246"/>
      <c r="AF1246" s="29" t="s">
        <v>1489</v>
      </c>
      <c r="AG1246" s="29" t="s">
        <v>1528</v>
      </c>
      <c r="AH1246" s="32">
        <v>30.19</v>
      </c>
      <c r="AI1246" s="33">
        <v>1245</v>
      </c>
      <c r="AK1246" s="34" t="s">
        <v>1489</v>
      </c>
      <c r="AL1246" s="29" t="s">
        <v>1528</v>
      </c>
      <c r="AM1246" s="29">
        <v>241</v>
      </c>
      <c r="AN1246" s="34" t="s">
        <v>1489</v>
      </c>
      <c r="AO1246" s="29" t="s">
        <v>1528</v>
      </c>
      <c r="AP1246" s="29">
        <v>7998378</v>
      </c>
    </row>
    <row r="1247" spans="26:42" x14ac:dyDescent="0.25">
      <c r="Z1247"/>
      <c r="AF1247" s="29" t="s">
        <v>1489</v>
      </c>
      <c r="AG1247" s="29" t="s">
        <v>1529</v>
      </c>
      <c r="AH1247" s="32">
        <v>65.05</v>
      </c>
      <c r="AI1247" s="33">
        <v>1246</v>
      </c>
      <c r="AK1247" s="34" t="s">
        <v>1489</v>
      </c>
      <c r="AL1247" s="29" t="s">
        <v>1529</v>
      </c>
      <c r="AM1247" s="29">
        <v>534</v>
      </c>
      <c r="AN1247" s="34" t="s">
        <v>1489</v>
      </c>
      <c r="AO1247" s="29" t="s">
        <v>1529</v>
      </c>
      <c r="AP1247" s="29">
        <v>8239515</v>
      </c>
    </row>
    <row r="1248" spans="26:42" x14ac:dyDescent="0.25">
      <c r="Z1248"/>
      <c r="AF1248" s="29" t="s">
        <v>1489</v>
      </c>
      <c r="AG1248" s="29" t="s">
        <v>1530</v>
      </c>
      <c r="AH1248" s="32">
        <v>25.37</v>
      </c>
      <c r="AI1248" s="33">
        <v>1247</v>
      </c>
      <c r="AK1248" s="34" t="s">
        <v>1489</v>
      </c>
      <c r="AL1248" s="29" t="s">
        <v>1530</v>
      </c>
      <c r="AM1248" s="29">
        <v>398</v>
      </c>
      <c r="AN1248" s="34" t="s">
        <v>1489</v>
      </c>
      <c r="AO1248" s="29" t="s">
        <v>1530</v>
      </c>
      <c r="AP1248" s="29">
        <v>15689145</v>
      </c>
    </row>
    <row r="1249" spans="26:42" x14ac:dyDescent="0.25">
      <c r="Z1249"/>
      <c r="AF1249" s="29" t="s">
        <v>1489</v>
      </c>
      <c r="AG1249" s="29" t="s">
        <v>1531</v>
      </c>
      <c r="AH1249" s="32">
        <v>89.7</v>
      </c>
      <c r="AI1249" s="33">
        <v>1248</v>
      </c>
      <c r="AK1249" s="34" t="s">
        <v>1489</v>
      </c>
      <c r="AL1249" s="29" t="s">
        <v>1531</v>
      </c>
      <c r="AM1249" s="29">
        <v>747</v>
      </c>
      <c r="AN1249" s="34" t="s">
        <v>1489</v>
      </c>
      <c r="AO1249" s="29" t="s">
        <v>1531</v>
      </c>
      <c r="AP1249" s="29">
        <v>8339173</v>
      </c>
    </row>
    <row r="1250" spans="26:42" x14ac:dyDescent="0.25">
      <c r="Z1250"/>
      <c r="AF1250" s="29" t="s">
        <v>1489</v>
      </c>
      <c r="AG1250" s="29" t="s">
        <v>1532</v>
      </c>
      <c r="AH1250" s="32">
        <v>32.26</v>
      </c>
      <c r="AI1250" s="33">
        <v>1249</v>
      </c>
      <c r="AK1250" s="34" t="s">
        <v>1489</v>
      </c>
      <c r="AL1250" s="29" t="s">
        <v>1532</v>
      </c>
      <c r="AM1250" s="29">
        <v>461</v>
      </c>
      <c r="AN1250" s="34" t="s">
        <v>1489</v>
      </c>
      <c r="AO1250" s="29" t="s">
        <v>1532</v>
      </c>
      <c r="AP1250" s="29">
        <v>14383127</v>
      </c>
    </row>
    <row r="1251" spans="26:42" x14ac:dyDescent="0.25">
      <c r="Z1251"/>
      <c r="AF1251" s="29" t="s">
        <v>1489</v>
      </c>
      <c r="AG1251" s="29" t="s">
        <v>1533</v>
      </c>
      <c r="AH1251" s="32">
        <v>47.65</v>
      </c>
      <c r="AI1251" s="33">
        <v>1250</v>
      </c>
      <c r="AK1251" s="34" t="s">
        <v>1489</v>
      </c>
      <c r="AL1251" s="29" t="s">
        <v>1533</v>
      </c>
      <c r="AM1251" s="29">
        <v>798</v>
      </c>
      <c r="AN1251" s="34" t="s">
        <v>1489</v>
      </c>
      <c r="AO1251" s="29" t="s">
        <v>1533</v>
      </c>
      <c r="AP1251" s="29">
        <v>16787414</v>
      </c>
    </row>
    <row r="1252" spans="26:42" x14ac:dyDescent="0.25">
      <c r="Z1252"/>
      <c r="AF1252" s="29" t="s">
        <v>1489</v>
      </c>
      <c r="AG1252" s="29" t="s">
        <v>1534</v>
      </c>
      <c r="AH1252" s="32">
        <v>5.56</v>
      </c>
      <c r="AI1252" s="33">
        <v>1251</v>
      </c>
      <c r="AK1252" s="34" t="s">
        <v>1489</v>
      </c>
      <c r="AL1252" s="29" t="s">
        <v>1534</v>
      </c>
      <c r="AM1252" s="29">
        <v>52</v>
      </c>
      <c r="AN1252" s="34" t="s">
        <v>1489</v>
      </c>
      <c r="AO1252" s="29" t="s">
        <v>1534</v>
      </c>
      <c r="AP1252" s="29">
        <v>9528485</v>
      </c>
    </row>
    <row r="1253" spans="26:42" x14ac:dyDescent="0.25">
      <c r="Z1253"/>
      <c r="AF1253" s="29" t="s">
        <v>1489</v>
      </c>
      <c r="AG1253" s="29" t="s">
        <v>1535</v>
      </c>
      <c r="AH1253" s="32">
        <v>42.87</v>
      </c>
      <c r="AI1253" s="33">
        <v>1252</v>
      </c>
      <c r="AK1253" s="34" t="s">
        <v>1489</v>
      </c>
      <c r="AL1253" s="29" t="s">
        <v>1535</v>
      </c>
      <c r="AM1253" s="29">
        <v>267</v>
      </c>
      <c r="AN1253" s="34" t="s">
        <v>1489</v>
      </c>
      <c r="AO1253" s="29" t="s">
        <v>1535</v>
      </c>
      <c r="AP1253" s="29">
        <v>6135158</v>
      </c>
    </row>
    <row r="1254" spans="26:42" x14ac:dyDescent="0.25">
      <c r="Z1254"/>
      <c r="AF1254" s="29" t="s">
        <v>1489</v>
      </c>
      <c r="AG1254" s="29" t="s">
        <v>1536</v>
      </c>
      <c r="AH1254" s="32">
        <v>35.74</v>
      </c>
      <c r="AI1254" s="33">
        <v>1253</v>
      </c>
      <c r="AK1254" s="34" t="s">
        <v>1489</v>
      </c>
      <c r="AL1254" s="29" t="s">
        <v>1536</v>
      </c>
      <c r="AM1254" s="29">
        <v>145</v>
      </c>
      <c r="AN1254" s="34" t="s">
        <v>1489</v>
      </c>
      <c r="AO1254" s="29" t="s">
        <v>1536</v>
      </c>
      <c r="AP1254" s="29">
        <v>4028890</v>
      </c>
    </row>
    <row r="1255" spans="26:42" x14ac:dyDescent="0.25">
      <c r="Z1255"/>
      <c r="AF1255" s="29" t="s">
        <v>1489</v>
      </c>
      <c r="AG1255" s="29" t="s">
        <v>1537</v>
      </c>
      <c r="AH1255" s="32">
        <v>22.96</v>
      </c>
      <c r="AI1255" s="33">
        <v>1254</v>
      </c>
      <c r="AK1255" s="34" t="s">
        <v>1489</v>
      </c>
      <c r="AL1255" s="29" t="s">
        <v>1537</v>
      </c>
      <c r="AM1255" s="29">
        <v>62</v>
      </c>
      <c r="AN1255" s="34" t="s">
        <v>1489</v>
      </c>
      <c r="AO1255" s="29" t="s">
        <v>1537</v>
      </c>
      <c r="AP1255" s="29">
        <v>2743706</v>
      </c>
    </row>
    <row r="1256" spans="26:42" x14ac:dyDescent="0.25">
      <c r="Z1256"/>
      <c r="AF1256" s="29" t="s">
        <v>1489</v>
      </c>
      <c r="AG1256" s="29" t="s">
        <v>1538</v>
      </c>
      <c r="AH1256" s="32">
        <v>27.72</v>
      </c>
      <c r="AI1256" s="33">
        <v>1255</v>
      </c>
      <c r="AK1256" s="34" t="s">
        <v>1489</v>
      </c>
      <c r="AL1256" s="29" t="s">
        <v>1538</v>
      </c>
      <c r="AM1256" s="29">
        <v>723</v>
      </c>
      <c r="AN1256" s="34" t="s">
        <v>1489</v>
      </c>
      <c r="AO1256" s="29" t="s">
        <v>1538</v>
      </c>
      <c r="AP1256" s="29">
        <v>25936047</v>
      </c>
    </row>
    <row r="1257" spans="26:42" x14ac:dyDescent="0.25">
      <c r="Z1257"/>
      <c r="AF1257" s="29" t="s">
        <v>1539</v>
      </c>
      <c r="AG1257" s="29" t="s">
        <v>1540</v>
      </c>
      <c r="AH1257" s="32">
        <v>79.540000000000006</v>
      </c>
      <c r="AI1257" s="33">
        <v>1256</v>
      </c>
      <c r="AK1257" s="34" t="s">
        <v>1539</v>
      </c>
      <c r="AL1257" s="29" t="s">
        <v>1540</v>
      </c>
      <c r="AM1257" s="29">
        <v>385</v>
      </c>
      <c r="AN1257" s="34" t="s">
        <v>1539</v>
      </c>
      <c r="AO1257" s="29" t="s">
        <v>1540</v>
      </c>
      <c r="AP1257" s="29">
        <v>4802718</v>
      </c>
    </row>
    <row r="1258" spans="26:42" x14ac:dyDescent="0.25">
      <c r="Z1258"/>
      <c r="AF1258" s="29" t="s">
        <v>1539</v>
      </c>
      <c r="AG1258" s="29" t="s">
        <v>1541</v>
      </c>
      <c r="AH1258" s="32">
        <v>62.04</v>
      </c>
      <c r="AI1258" s="33">
        <v>1257</v>
      </c>
      <c r="AK1258" s="34" t="s">
        <v>1539</v>
      </c>
      <c r="AL1258" s="29" t="s">
        <v>1541</v>
      </c>
      <c r="AM1258" s="29">
        <v>368</v>
      </c>
      <c r="AN1258" s="34" t="s">
        <v>1539</v>
      </c>
      <c r="AO1258" s="29" t="s">
        <v>1541</v>
      </c>
      <c r="AP1258" s="29">
        <v>5899305</v>
      </c>
    </row>
    <row r="1259" spans="26:42" x14ac:dyDescent="0.25">
      <c r="Z1259"/>
      <c r="AF1259" s="29" t="s">
        <v>1539</v>
      </c>
      <c r="AG1259" s="29" t="s">
        <v>1542</v>
      </c>
      <c r="AH1259" s="32">
        <v>31.64</v>
      </c>
      <c r="AI1259" s="33">
        <v>1258</v>
      </c>
      <c r="AK1259" s="34" t="s">
        <v>1539</v>
      </c>
      <c r="AL1259" s="29" t="s">
        <v>1542</v>
      </c>
      <c r="AM1259" s="29">
        <v>371</v>
      </c>
      <c r="AN1259" s="34" t="s">
        <v>1539</v>
      </c>
      <c r="AO1259" s="29" t="s">
        <v>1542</v>
      </c>
      <c r="AP1259" s="29">
        <v>11662554</v>
      </c>
    </row>
    <row r="1260" spans="26:42" x14ac:dyDescent="0.25">
      <c r="Z1260"/>
      <c r="AF1260" s="29" t="s">
        <v>1539</v>
      </c>
      <c r="AG1260" s="29" t="s">
        <v>1543</v>
      </c>
      <c r="AH1260" s="32">
        <v>63.92</v>
      </c>
      <c r="AI1260" s="33">
        <v>1259</v>
      </c>
      <c r="AK1260" s="34" t="s">
        <v>1539</v>
      </c>
      <c r="AL1260" s="29" t="s">
        <v>1543</v>
      </c>
      <c r="AM1260" s="29">
        <v>718</v>
      </c>
      <c r="AN1260" s="34" t="s">
        <v>1539</v>
      </c>
      <c r="AO1260" s="29" t="s">
        <v>1543</v>
      </c>
      <c r="AP1260" s="29">
        <v>11231942</v>
      </c>
    </row>
    <row r="1261" spans="26:42" x14ac:dyDescent="0.25">
      <c r="Z1261"/>
      <c r="AF1261" s="29" t="s">
        <v>1539</v>
      </c>
      <c r="AG1261" s="29" t="s">
        <v>1544</v>
      </c>
      <c r="AH1261" s="32">
        <v>14.51</v>
      </c>
      <c r="AI1261" s="33">
        <v>1260</v>
      </c>
      <c r="AK1261" s="34" t="s">
        <v>1539</v>
      </c>
      <c r="AL1261" s="29" t="s">
        <v>1544</v>
      </c>
      <c r="AM1261" s="29">
        <v>279</v>
      </c>
      <c r="AN1261" s="34" t="s">
        <v>1539</v>
      </c>
      <c r="AO1261" s="29" t="s">
        <v>1544</v>
      </c>
      <c r="AP1261" s="29">
        <v>19093100</v>
      </c>
    </row>
    <row r="1262" spans="26:42" x14ac:dyDescent="0.25">
      <c r="Z1262"/>
      <c r="AF1262" s="29" t="s">
        <v>1539</v>
      </c>
      <c r="AG1262" s="29" t="s">
        <v>1545</v>
      </c>
      <c r="AH1262" s="32">
        <v>79.25</v>
      </c>
      <c r="AI1262" s="33">
        <v>1261</v>
      </c>
      <c r="AK1262" s="34" t="s">
        <v>1539</v>
      </c>
      <c r="AL1262" s="29" t="s">
        <v>1545</v>
      </c>
      <c r="AM1262" s="29">
        <v>807</v>
      </c>
      <c r="AN1262" s="34" t="s">
        <v>1539</v>
      </c>
      <c r="AO1262" s="29" t="s">
        <v>1545</v>
      </c>
      <c r="AP1262" s="29">
        <v>10151554</v>
      </c>
    </row>
    <row r="1263" spans="26:42" x14ac:dyDescent="0.25">
      <c r="Z1263"/>
      <c r="AF1263" s="29" t="s">
        <v>1539</v>
      </c>
      <c r="AG1263" s="29" t="s">
        <v>1546</v>
      </c>
      <c r="AH1263" s="32">
        <v>13.31</v>
      </c>
      <c r="AI1263" s="33">
        <v>1262</v>
      </c>
      <c r="AK1263" s="34" t="s">
        <v>1539</v>
      </c>
      <c r="AL1263" s="29" t="s">
        <v>1546</v>
      </c>
      <c r="AM1263" s="29">
        <v>123</v>
      </c>
      <c r="AN1263" s="34" t="s">
        <v>1539</v>
      </c>
      <c r="AO1263" s="29" t="s">
        <v>1546</v>
      </c>
      <c r="AP1263" s="29">
        <v>9391140</v>
      </c>
    </row>
    <row r="1264" spans="26:42" x14ac:dyDescent="0.25">
      <c r="Z1264"/>
      <c r="AF1264" s="29" t="s">
        <v>1539</v>
      </c>
      <c r="AG1264" s="29" t="s">
        <v>1547</v>
      </c>
      <c r="AH1264" s="32">
        <v>55.77</v>
      </c>
      <c r="AI1264" s="33">
        <v>1263</v>
      </c>
      <c r="AK1264" s="34" t="s">
        <v>1539</v>
      </c>
      <c r="AL1264" s="29" t="s">
        <v>1547</v>
      </c>
      <c r="AM1264" s="29">
        <v>386</v>
      </c>
      <c r="AN1264" s="34" t="s">
        <v>1539</v>
      </c>
      <c r="AO1264" s="29" t="s">
        <v>1547</v>
      </c>
      <c r="AP1264" s="29">
        <v>6894329</v>
      </c>
    </row>
    <row r="1265" spans="26:42" x14ac:dyDescent="0.25">
      <c r="Z1265"/>
      <c r="AF1265" s="29" t="s">
        <v>1539</v>
      </c>
      <c r="AG1265" s="29" t="s">
        <v>1548</v>
      </c>
      <c r="AH1265" s="32">
        <v>35.340000000000003</v>
      </c>
      <c r="AI1265" s="33">
        <v>1264</v>
      </c>
      <c r="AK1265" s="34" t="s">
        <v>1539</v>
      </c>
      <c r="AL1265" s="29" t="s">
        <v>1548</v>
      </c>
      <c r="AM1265" s="29">
        <v>115</v>
      </c>
      <c r="AN1265" s="34" t="s">
        <v>1539</v>
      </c>
      <c r="AO1265" s="29" t="s">
        <v>1548</v>
      </c>
      <c r="AP1265" s="29">
        <v>3267923</v>
      </c>
    </row>
    <row r="1266" spans="26:42" x14ac:dyDescent="0.25">
      <c r="Z1266"/>
      <c r="AF1266" s="29" t="s">
        <v>1539</v>
      </c>
      <c r="AG1266" s="29" t="s">
        <v>1549</v>
      </c>
      <c r="AH1266" s="32">
        <v>51.76</v>
      </c>
      <c r="AI1266" s="33">
        <v>1265</v>
      </c>
      <c r="AK1266" s="34" t="s">
        <v>1539</v>
      </c>
      <c r="AL1266" s="29" t="s">
        <v>1549</v>
      </c>
      <c r="AM1266" s="29">
        <v>213</v>
      </c>
      <c r="AN1266" s="34" t="s">
        <v>1539</v>
      </c>
      <c r="AO1266" s="29" t="s">
        <v>1549</v>
      </c>
      <c r="AP1266" s="29">
        <v>4095871</v>
      </c>
    </row>
    <row r="1267" spans="26:42" x14ac:dyDescent="0.25">
      <c r="Z1267"/>
      <c r="AF1267" s="29" t="s">
        <v>1539</v>
      </c>
      <c r="AG1267" s="29" t="s">
        <v>1550</v>
      </c>
      <c r="AH1267" s="32">
        <v>34.47</v>
      </c>
      <c r="AI1267" s="33">
        <v>1266</v>
      </c>
      <c r="AK1267" s="34" t="s">
        <v>1539</v>
      </c>
      <c r="AL1267" s="29" t="s">
        <v>1550</v>
      </c>
      <c r="AM1267" s="29">
        <v>556</v>
      </c>
      <c r="AN1267" s="34" t="s">
        <v>1539</v>
      </c>
      <c r="AO1267" s="29" t="s">
        <v>1550</v>
      </c>
      <c r="AP1267" s="29">
        <v>15984432</v>
      </c>
    </row>
    <row r="1268" spans="26:42" x14ac:dyDescent="0.25">
      <c r="Z1268"/>
      <c r="AF1268" s="29" t="s">
        <v>1539</v>
      </c>
      <c r="AG1268" s="29" t="s">
        <v>1551</v>
      </c>
      <c r="AH1268" s="32">
        <v>51.43</v>
      </c>
      <c r="AI1268" s="33">
        <v>1267</v>
      </c>
      <c r="AK1268" s="34" t="s">
        <v>1539</v>
      </c>
      <c r="AL1268" s="29" t="s">
        <v>1551</v>
      </c>
      <c r="AM1268" s="29">
        <v>365</v>
      </c>
      <c r="AN1268" s="34" t="s">
        <v>1539</v>
      </c>
      <c r="AO1268" s="29" t="s">
        <v>1551</v>
      </c>
      <c r="AP1268" s="29">
        <v>7077190</v>
      </c>
    </row>
    <row r="1269" spans="26:42" x14ac:dyDescent="0.25">
      <c r="Z1269"/>
      <c r="AF1269" s="29" t="s">
        <v>1539</v>
      </c>
      <c r="AG1269" s="29" t="s">
        <v>1552</v>
      </c>
      <c r="AH1269" s="32">
        <v>38.17</v>
      </c>
      <c r="AI1269" s="33">
        <v>1268</v>
      </c>
      <c r="AK1269" s="34" t="s">
        <v>1539</v>
      </c>
      <c r="AL1269" s="29" t="s">
        <v>1552</v>
      </c>
      <c r="AM1269" s="29">
        <v>321</v>
      </c>
      <c r="AN1269" s="34" t="s">
        <v>1539</v>
      </c>
      <c r="AO1269" s="29" t="s">
        <v>1552</v>
      </c>
      <c r="AP1269" s="29">
        <v>8278554</v>
      </c>
    </row>
    <row r="1270" spans="26:42" x14ac:dyDescent="0.25">
      <c r="Z1270"/>
      <c r="AF1270" s="29" t="s">
        <v>1539</v>
      </c>
      <c r="AG1270" s="29" t="s">
        <v>1553</v>
      </c>
      <c r="AH1270" s="32">
        <v>76.14</v>
      </c>
      <c r="AI1270" s="33">
        <v>1269</v>
      </c>
      <c r="AK1270" s="34" t="s">
        <v>1539</v>
      </c>
      <c r="AL1270" s="29" t="s">
        <v>1553</v>
      </c>
      <c r="AM1270" s="29">
        <v>716</v>
      </c>
      <c r="AN1270" s="34" t="s">
        <v>1539</v>
      </c>
      <c r="AO1270" s="29" t="s">
        <v>1553</v>
      </c>
      <c r="AP1270" s="29">
        <v>9350883</v>
      </c>
    </row>
    <row r="1271" spans="26:42" x14ac:dyDescent="0.25">
      <c r="Z1271"/>
      <c r="AF1271" s="29" t="s">
        <v>1539</v>
      </c>
      <c r="AG1271" s="29" t="s">
        <v>1554</v>
      </c>
      <c r="AH1271" s="32">
        <v>40.06</v>
      </c>
      <c r="AI1271" s="33">
        <v>1270</v>
      </c>
      <c r="AK1271" s="34" t="s">
        <v>1539</v>
      </c>
      <c r="AL1271" s="29" t="s">
        <v>1554</v>
      </c>
      <c r="AM1271" s="29">
        <v>510</v>
      </c>
      <c r="AN1271" s="34" t="s">
        <v>1539</v>
      </c>
      <c r="AO1271" s="29" t="s">
        <v>1554</v>
      </c>
      <c r="AP1271" s="29">
        <v>12732420</v>
      </c>
    </row>
    <row r="1272" spans="26:42" x14ac:dyDescent="0.25">
      <c r="Z1272"/>
      <c r="AF1272" s="29" t="s">
        <v>1539</v>
      </c>
      <c r="AG1272" s="29" t="s">
        <v>1555</v>
      </c>
      <c r="AH1272" s="32">
        <v>45.21</v>
      </c>
      <c r="AI1272" s="33">
        <v>1271</v>
      </c>
      <c r="AK1272" s="34" t="s">
        <v>1539</v>
      </c>
      <c r="AL1272" s="29" t="s">
        <v>1555</v>
      </c>
      <c r="AM1272" s="29">
        <v>400</v>
      </c>
      <c r="AN1272" s="34" t="s">
        <v>1539</v>
      </c>
      <c r="AO1272" s="29" t="s">
        <v>1555</v>
      </c>
      <c r="AP1272" s="29">
        <v>8892562</v>
      </c>
    </row>
    <row r="1273" spans="26:42" x14ac:dyDescent="0.25">
      <c r="Z1273"/>
      <c r="AF1273" s="29" t="s">
        <v>1539</v>
      </c>
      <c r="AG1273" s="29" t="s">
        <v>1556</v>
      </c>
      <c r="AH1273" s="32">
        <v>60.89</v>
      </c>
      <c r="AI1273" s="33">
        <v>1272</v>
      </c>
      <c r="AK1273" s="34" t="s">
        <v>1539</v>
      </c>
      <c r="AL1273" s="29" t="s">
        <v>1556</v>
      </c>
      <c r="AM1273" s="29">
        <v>270</v>
      </c>
      <c r="AN1273" s="34" t="s">
        <v>1539</v>
      </c>
      <c r="AO1273" s="29" t="s">
        <v>1556</v>
      </c>
      <c r="AP1273" s="29">
        <v>4434483</v>
      </c>
    </row>
    <row r="1274" spans="26:42" x14ac:dyDescent="0.25">
      <c r="Z1274"/>
      <c r="AF1274" s="29" t="s">
        <v>1539</v>
      </c>
      <c r="AG1274" s="29" t="s">
        <v>1557</v>
      </c>
      <c r="AH1274" s="32">
        <v>50.09</v>
      </c>
      <c r="AI1274" s="33">
        <v>1273</v>
      </c>
      <c r="AK1274" s="34" t="s">
        <v>1539</v>
      </c>
      <c r="AL1274" s="29" t="s">
        <v>1557</v>
      </c>
      <c r="AM1274" s="29">
        <v>494</v>
      </c>
      <c r="AN1274" s="34" t="s">
        <v>1539</v>
      </c>
      <c r="AO1274" s="29" t="s">
        <v>1557</v>
      </c>
      <c r="AP1274" s="29">
        <v>9872007</v>
      </c>
    </row>
    <row r="1275" spans="26:42" x14ac:dyDescent="0.25">
      <c r="Z1275"/>
      <c r="AF1275" s="29" t="s">
        <v>1539</v>
      </c>
      <c r="AG1275" s="29" t="s">
        <v>1558</v>
      </c>
      <c r="AH1275" s="32">
        <v>66.52</v>
      </c>
      <c r="AI1275" s="33">
        <v>1274</v>
      </c>
      <c r="AK1275" s="34" t="s">
        <v>1539</v>
      </c>
      <c r="AL1275" s="29" t="s">
        <v>1558</v>
      </c>
      <c r="AM1275" s="29">
        <v>527</v>
      </c>
      <c r="AN1275" s="34" t="s">
        <v>1539</v>
      </c>
      <c r="AO1275" s="29" t="s">
        <v>1558</v>
      </c>
      <c r="AP1275" s="29">
        <v>7854714</v>
      </c>
    </row>
    <row r="1276" spans="26:42" x14ac:dyDescent="0.25">
      <c r="Z1276"/>
      <c r="AF1276" s="29" t="s">
        <v>1539</v>
      </c>
      <c r="AG1276" s="29" t="s">
        <v>1559</v>
      </c>
      <c r="AH1276" s="32">
        <v>55.85</v>
      </c>
      <c r="AI1276" s="33">
        <v>1275</v>
      </c>
      <c r="AK1276" s="34" t="s">
        <v>1539</v>
      </c>
      <c r="AL1276" s="29" t="s">
        <v>1559</v>
      </c>
      <c r="AM1276" s="29">
        <v>608</v>
      </c>
      <c r="AN1276" s="34" t="s">
        <v>1539</v>
      </c>
      <c r="AO1276" s="29" t="s">
        <v>1559</v>
      </c>
      <c r="AP1276" s="29">
        <v>10905131</v>
      </c>
    </row>
    <row r="1277" spans="26:42" x14ac:dyDescent="0.25">
      <c r="Z1277"/>
      <c r="AF1277" s="29" t="s">
        <v>1539</v>
      </c>
      <c r="AG1277" s="29" t="s">
        <v>1560</v>
      </c>
      <c r="AH1277" s="32">
        <v>23.55</v>
      </c>
      <c r="AI1277" s="33">
        <v>1276</v>
      </c>
      <c r="AK1277" s="34" t="s">
        <v>1539</v>
      </c>
      <c r="AL1277" s="29" t="s">
        <v>1560</v>
      </c>
      <c r="AM1277" s="29">
        <v>88</v>
      </c>
      <c r="AN1277" s="34" t="s">
        <v>1539</v>
      </c>
      <c r="AO1277" s="29" t="s">
        <v>1560</v>
      </c>
      <c r="AP1277" s="29">
        <v>3694367</v>
      </c>
    </row>
    <row r="1278" spans="26:42" x14ac:dyDescent="0.25">
      <c r="Z1278"/>
      <c r="AF1278" s="29" t="s">
        <v>1539</v>
      </c>
      <c r="AG1278" s="29" t="s">
        <v>1561</v>
      </c>
      <c r="AH1278" s="32">
        <v>31.29</v>
      </c>
      <c r="AI1278" s="33">
        <v>1277</v>
      </c>
      <c r="AK1278" s="34" t="s">
        <v>1539</v>
      </c>
      <c r="AL1278" s="29" t="s">
        <v>1561</v>
      </c>
      <c r="AM1278" s="29">
        <v>390</v>
      </c>
      <c r="AN1278" s="34" t="s">
        <v>1539</v>
      </c>
      <c r="AO1278" s="29" t="s">
        <v>1561</v>
      </c>
      <c r="AP1278" s="29">
        <v>12431126</v>
      </c>
    </row>
    <row r="1279" spans="26:42" x14ac:dyDescent="0.25">
      <c r="Z1279"/>
      <c r="AF1279" s="29" t="s">
        <v>1539</v>
      </c>
      <c r="AG1279" s="29" t="s">
        <v>1562</v>
      </c>
      <c r="AH1279" s="32">
        <v>77.37</v>
      </c>
      <c r="AI1279" s="33">
        <v>1278</v>
      </c>
      <c r="AK1279" s="34" t="s">
        <v>1539</v>
      </c>
      <c r="AL1279" s="29" t="s">
        <v>1562</v>
      </c>
      <c r="AM1279" s="29">
        <v>433</v>
      </c>
      <c r="AN1279" s="34" t="s">
        <v>1539</v>
      </c>
      <c r="AO1279" s="29" t="s">
        <v>1562</v>
      </c>
      <c r="AP1279" s="29">
        <v>5551270</v>
      </c>
    </row>
    <row r="1280" spans="26:42" x14ac:dyDescent="0.25">
      <c r="Z1280"/>
      <c r="AF1280" s="29" t="s">
        <v>1539</v>
      </c>
      <c r="AG1280" s="29" t="s">
        <v>1563</v>
      </c>
      <c r="AH1280" s="32">
        <v>19.3</v>
      </c>
      <c r="AI1280" s="33">
        <v>1279</v>
      </c>
      <c r="AK1280" s="34" t="s">
        <v>1539</v>
      </c>
      <c r="AL1280" s="29" t="s">
        <v>1563</v>
      </c>
      <c r="AM1280" s="29">
        <v>89</v>
      </c>
      <c r="AN1280" s="34" t="s">
        <v>1539</v>
      </c>
      <c r="AO1280" s="29" t="s">
        <v>1563</v>
      </c>
      <c r="AP1280" s="29">
        <v>4559809</v>
      </c>
    </row>
    <row r="1281" spans="26:42" x14ac:dyDescent="0.25">
      <c r="Z1281"/>
      <c r="AF1281" s="29" t="s">
        <v>1539</v>
      </c>
      <c r="AG1281" s="29" t="s">
        <v>1564</v>
      </c>
      <c r="AH1281" s="32">
        <v>69.430000000000007</v>
      </c>
      <c r="AI1281" s="33">
        <v>1280</v>
      </c>
      <c r="AK1281" s="34" t="s">
        <v>1539</v>
      </c>
      <c r="AL1281" s="29" t="s">
        <v>1564</v>
      </c>
      <c r="AM1281" s="29">
        <v>867</v>
      </c>
      <c r="AN1281" s="34" t="s">
        <v>1539</v>
      </c>
      <c r="AO1281" s="29" t="s">
        <v>1564</v>
      </c>
      <c r="AP1281" s="29">
        <v>12458379</v>
      </c>
    </row>
    <row r="1282" spans="26:42" x14ac:dyDescent="0.25">
      <c r="Z1282"/>
      <c r="AF1282" s="29" t="s">
        <v>1539</v>
      </c>
      <c r="AG1282" s="29" t="s">
        <v>1565</v>
      </c>
      <c r="AH1282" s="32">
        <v>45.96</v>
      </c>
      <c r="AI1282" s="33">
        <v>1281</v>
      </c>
      <c r="AK1282" s="34" t="s">
        <v>1539</v>
      </c>
      <c r="AL1282" s="29" t="s">
        <v>1565</v>
      </c>
      <c r="AM1282" s="29">
        <v>252</v>
      </c>
      <c r="AN1282" s="34" t="s">
        <v>1539</v>
      </c>
      <c r="AO1282" s="29" t="s">
        <v>1565</v>
      </c>
      <c r="AP1282" s="29">
        <v>5526615</v>
      </c>
    </row>
    <row r="1283" spans="26:42" x14ac:dyDescent="0.25">
      <c r="Z1283"/>
      <c r="AF1283" s="29" t="s">
        <v>1539</v>
      </c>
      <c r="AG1283" s="29" t="s">
        <v>1566</v>
      </c>
      <c r="AH1283" s="32">
        <v>53.11</v>
      </c>
      <c r="AI1283" s="33">
        <v>1282</v>
      </c>
      <c r="AK1283" s="34" t="s">
        <v>1539</v>
      </c>
      <c r="AL1283" s="29" t="s">
        <v>1566</v>
      </c>
      <c r="AM1283" s="29">
        <v>424</v>
      </c>
      <c r="AN1283" s="34" t="s">
        <v>1539</v>
      </c>
      <c r="AO1283" s="29" t="s">
        <v>1566</v>
      </c>
      <c r="AP1283" s="29">
        <v>7992378</v>
      </c>
    </row>
    <row r="1284" spans="26:42" x14ac:dyDescent="0.25">
      <c r="Z1284"/>
      <c r="AF1284" s="29" t="s">
        <v>1539</v>
      </c>
      <c r="AG1284" s="29" t="s">
        <v>1567</v>
      </c>
      <c r="AH1284" s="32">
        <v>48.38</v>
      </c>
      <c r="AI1284" s="33">
        <v>1283</v>
      </c>
      <c r="AK1284" s="34" t="s">
        <v>1539</v>
      </c>
      <c r="AL1284" s="29" t="s">
        <v>1567</v>
      </c>
      <c r="AM1284" s="29">
        <v>685</v>
      </c>
      <c r="AN1284" s="34" t="s">
        <v>1539</v>
      </c>
      <c r="AO1284" s="29" t="s">
        <v>1567</v>
      </c>
      <c r="AP1284" s="29">
        <v>14157344</v>
      </c>
    </row>
    <row r="1285" spans="26:42" x14ac:dyDescent="0.25">
      <c r="Z1285"/>
      <c r="AF1285" s="29" t="s">
        <v>1539</v>
      </c>
      <c r="AG1285" s="29" t="s">
        <v>1568</v>
      </c>
      <c r="AH1285" s="32">
        <v>23.36</v>
      </c>
      <c r="AI1285" s="33">
        <v>1284</v>
      </c>
      <c r="AK1285" s="34" t="s">
        <v>1539</v>
      </c>
      <c r="AL1285" s="29" t="s">
        <v>1568</v>
      </c>
      <c r="AM1285" s="29">
        <v>119</v>
      </c>
      <c r="AN1285" s="34" t="s">
        <v>1539</v>
      </c>
      <c r="AO1285" s="29" t="s">
        <v>1568</v>
      </c>
      <c r="AP1285" s="29">
        <v>5201303</v>
      </c>
    </row>
    <row r="1286" spans="26:42" x14ac:dyDescent="0.25">
      <c r="Z1286"/>
      <c r="AF1286" s="29" t="s">
        <v>1539</v>
      </c>
      <c r="AG1286" s="29" t="s">
        <v>1569</v>
      </c>
      <c r="AH1286" s="32">
        <v>41.21</v>
      </c>
      <c r="AI1286" s="33">
        <v>1285</v>
      </c>
      <c r="AK1286" s="34" t="s">
        <v>1539</v>
      </c>
      <c r="AL1286" s="29" t="s">
        <v>1569</v>
      </c>
      <c r="AM1286" s="29">
        <v>220</v>
      </c>
      <c r="AN1286" s="34" t="s">
        <v>1539</v>
      </c>
      <c r="AO1286" s="29" t="s">
        <v>1569</v>
      </c>
      <c r="AP1286" s="29">
        <v>5277427</v>
      </c>
    </row>
    <row r="1287" spans="26:42" x14ac:dyDescent="0.25">
      <c r="Z1287"/>
      <c r="AF1287" s="29" t="s">
        <v>1539</v>
      </c>
      <c r="AG1287" s="29" t="s">
        <v>1570</v>
      </c>
      <c r="AH1287" s="32">
        <v>5.12</v>
      </c>
      <c r="AI1287" s="33">
        <v>1286</v>
      </c>
      <c r="AK1287" s="34" t="s">
        <v>1539</v>
      </c>
      <c r="AL1287" s="29" t="s">
        <v>1570</v>
      </c>
      <c r="AM1287" s="29">
        <v>74</v>
      </c>
      <c r="AN1287" s="34" t="s">
        <v>1539</v>
      </c>
      <c r="AO1287" s="29" t="s">
        <v>1570</v>
      </c>
      <c r="AP1287" s="29">
        <v>14936746</v>
      </c>
    </row>
    <row r="1288" spans="26:42" x14ac:dyDescent="0.25">
      <c r="Z1288"/>
      <c r="AF1288" s="29" t="s">
        <v>1539</v>
      </c>
      <c r="AG1288" s="29" t="s">
        <v>1571</v>
      </c>
      <c r="AH1288" s="32">
        <v>44.76</v>
      </c>
      <c r="AI1288" s="33">
        <v>1287</v>
      </c>
      <c r="AK1288" s="34" t="s">
        <v>1539</v>
      </c>
      <c r="AL1288" s="29" t="s">
        <v>1571</v>
      </c>
      <c r="AM1288" s="29">
        <v>324</v>
      </c>
      <c r="AN1288" s="34" t="s">
        <v>1539</v>
      </c>
      <c r="AO1288" s="29" t="s">
        <v>1571</v>
      </c>
      <c r="AP1288" s="29">
        <v>7193928</v>
      </c>
    </row>
    <row r="1289" spans="26:42" x14ac:dyDescent="0.25">
      <c r="Z1289"/>
      <c r="AF1289" s="29" t="s">
        <v>1539</v>
      </c>
      <c r="AG1289" s="29" t="s">
        <v>1572</v>
      </c>
      <c r="AH1289" s="32">
        <v>51.61</v>
      </c>
      <c r="AI1289" s="33">
        <v>1288</v>
      </c>
      <c r="AK1289" s="34" t="s">
        <v>1539</v>
      </c>
      <c r="AL1289" s="29" t="s">
        <v>1572</v>
      </c>
      <c r="AM1289" s="29">
        <v>612</v>
      </c>
      <c r="AN1289" s="34" t="s">
        <v>1539</v>
      </c>
      <c r="AO1289" s="29" t="s">
        <v>1572</v>
      </c>
      <c r="AP1289" s="29">
        <v>11848233</v>
      </c>
    </row>
    <row r="1290" spans="26:42" x14ac:dyDescent="0.25">
      <c r="Z1290"/>
      <c r="AF1290" s="29" t="s">
        <v>1539</v>
      </c>
      <c r="AG1290" s="29" t="s">
        <v>1573</v>
      </c>
      <c r="AH1290" s="32">
        <v>103.79</v>
      </c>
      <c r="AI1290" s="33">
        <v>1289</v>
      </c>
      <c r="AK1290" s="34" t="s">
        <v>1539</v>
      </c>
      <c r="AL1290" s="29" t="s">
        <v>1573</v>
      </c>
      <c r="AM1290" s="29">
        <v>560</v>
      </c>
      <c r="AN1290" s="34" t="s">
        <v>1539</v>
      </c>
      <c r="AO1290" s="29" t="s">
        <v>1573</v>
      </c>
      <c r="AP1290" s="29">
        <v>5347104</v>
      </c>
    </row>
    <row r="1291" spans="26:42" x14ac:dyDescent="0.25">
      <c r="Z1291"/>
      <c r="AF1291" s="29" t="s">
        <v>1539</v>
      </c>
      <c r="AG1291" s="29" t="s">
        <v>1574</v>
      </c>
      <c r="AH1291" s="32">
        <v>20.28</v>
      </c>
      <c r="AI1291" s="33">
        <v>1290</v>
      </c>
      <c r="AK1291" s="34" t="s">
        <v>1539</v>
      </c>
      <c r="AL1291" s="29" t="s">
        <v>1574</v>
      </c>
      <c r="AM1291" s="29">
        <v>81</v>
      </c>
      <c r="AN1291" s="34" t="s">
        <v>1539</v>
      </c>
      <c r="AO1291" s="29" t="s">
        <v>1574</v>
      </c>
      <c r="AP1291" s="29">
        <v>3919715</v>
      </c>
    </row>
    <row r="1292" spans="26:42" x14ac:dyDescent="0.25">
      <c r="Z1292"/>
      <c r="AF1292" s="29" t="s">
        <v>1539</v>
      </c>
      <c r="AG1292" s="29" t="s">
        <v>1575</v>
      </c>
      <c r="AH1292" s="32">
        <v>3.22</v>
      </c>
      <c r="AI1292" s="33">
        <v>1291</v>
      </c>
      <c r="AK1292" s="34" t="s">
        <v>1539</v>
      </c>
      <c r="AL1292" s="29" t="s">
        <v>1575</v>
      </c>
      <c r="AM1292" s="29">
        <v>85</v>
      </c>
      <c r="AN1292" s="34" t="s">
        <v>1539</v>
      </c>
      <c r="AO1292" s="29" t="s">
        <v>1575</v>
      </c>
      <c r="AP1292" s="29">
        <v>26375827</v>
      </c>
    </row>
    <row r="1293" spans="26:42" x14ac:dyDescent="0.25">
      <c r="Z1293"/>
      <c r="AF1293" s="29" t="s">
        <v>1539</v>
      </c>
      <c r="AG1293" s="29" t="s">
        <v>1576</v>
      </c>
      <c r="AH1293" s="32">
        <v>3.13</v>
      </c>
      <c r="AI1293" s="33">
        <v>1292</v>
      </c>
      <c r="AK1293" s="34" t="s">
        <v>1539</v>
      </c>
      <c r="AL1293" s="29" t="s">
        <v>1576</v>
      </c>
      <c r="AM1293" s="29">
        <v>45</v>
      </c>
      <c r="AN1293" s="34" t="s">
        <v>1539</v>
      </c>
      <c r="AO1293" s="29" t="s">
        <v>1576</v>
      </c>
      <c r="AP1293" s="29">
        <v>14216104</v>
      </c>
    </row>
    <row r="1294" spans="26:42" x14ac:dyDescent="0.25">
      <c r="Z1294"/>
      <c r="AF1294" s="29" t="s">
        <v>1539</v>
      </c>
      <c r="AG1294" s="29" t="s">
        <v>1577</v>
      </c>
      <c r="AH1294" s="32">
        <v>40.380000000000003</v>
      </c>
      <c r="AI1294" s="33">
        <v>1293</v>
      </c>
      <c r="AK1294" s="34" t="s">
        <v>1539</v>
      </c>
      <c r="AL1294" s="29" t="s">
        <v>1577</v>
      </c>
      <c r="AM1294" s="29">
        <v>328</v>
      </c>
      <c r="AN1294" s="34" t="s">
        <v>1539</v>
      </c>
      <c r="AO1294" s="29" t="s">
        <v>1577</v>
      </c>
      <c r="AP1294" s="29">
        <v>8135029</v>
      </c>
    </row>
    <row r="1295" spans="26:42" x14ac:dyDescent="0.25">
      <c r="Z1295"/>
      <c r="AF1295" s="29" t="s">
        <v>1539</v>
      </c>
      <c r="AG1295" s="29" t="s">
        <v>1578</v>
      </c>
      <c r="AH1295" s="32">
        <v>45.76</v>
      </c>
      <c r="AI1295" s="33">
        <v>1294</v>
      </c>
      <c r="AK1295" s="34" t="s">
        <v>1539</v>
      </c>
      <c r="AL1295" s="29" t="s">
        <v>1578</v>
      </c>
      <c r="AM1295" s="29">
        <v>381</v>
      </c>
      <c r="AN1295" s="34" t="s">
        <v>1539</v>
      </c>
      <c r="AO1295" s="29" t="s">
        <v>1578</v>
      </c>
      <c r="AP1295" s="29">
        <v>8292369</v>
      </c>
    </row>
    <row r="1296" spans="26:42" x14ac:dyDescent="0.25">
      <c r="Z1296"/>
      <c r="AF1296" s="29" t="s">
        <v>1539</v>
      </c>
      <c r="AG1296" s="29" t="s">
        <v>1579</v>
      </c>
      <c r="AH1296" s="32">
        <v>21.51</v>
      </c>
      <c r="AI1296" s="33">
        <v>1295</v>
      </c>
      <c r="AK1296" s="34" t="s">
        <v>1539</v>
      </c>
      <c r="AL1296" s="29" t="s">
        <v>1579</v>
      </c>
      <c r="AM1296" s="29">
        <v>618</v>
      </c>
      <c r="AN1296" s="34" t="s">
        <v>1539</v>
      </c>
      <c r="AO1296" s="29" t="s">
        <v>1579</v>
      </c>
      <c r="AP1296" s="29">
        <v>28585774</v>
      </c>
    </row>
    <row r="1297" spans="26:42" x14ac:dyDescent="0.25">
      <c r="Z1297"/>
      <c r="AF1297" s="29" t="s">
        <v>1539</v>
      </c>
      <c r="AG1297" s="29" t="s">
        <v>1580</v>
      </c>
      <c r="AH1297" s="32">
        <v>92.73</v>
      </c>
      <c r="AI1297" s="33">
        <v>1296</v>
      </c>
      <c r="AK1297" s="34" t="s">
        <v>1539</v>
      </c>
      <c r="AL1297" s="29" t="s">
        <v>1580</v>
      </c>
      <c r="AM1297" s="29">
        <v>965</v>
      </c>
      <c r="AN1297" s="34" t="s">
        <v>1539</v>
      </c>
      <c r="AO1297" s="29" t="s">
        <v>1580</v>
      </c>
      <c r="AP1297" s="29">
        <v>10395922</v>
      </c>
    </row>
    <row r="1298" spans="26:42" x14ac:dyDescent="0.25">
      <c r="Z1298"/>
      <c r="AF1298" s="29" t="s">
        <v>1539</v>
      </c>
      <c r="AG1298" s="29" t="s">
        <v>1581</v>
      </c>
      <c r="AH1298" s="32">
        <v>16.440000000000001</v>
      </c>
      <c r="AI1298" s="33">
        <v>1297</v>
      </c>
      <c r="AK1298" s="34" t="s">
        <v>1539</v>
      </c>
      <c r="AL1298" s="29" t="s">
        <v>1581</v>
      </c>
      <c r="AM1298" s="29">
        <v>130</v>
      </c>
      <c r="AN1298" s="34" t="s">
        <v>1539</v>
      </c>
      <c r="AO1298" s="29" t="s">
        <v>1581</v>
      </c>
      <c r="AP1298" s="29">
        <v>7996956</v>
      </c>
    </row>
    <row r="1299" spans="26:42" x14ac:dyDescent="0.25">
      <c r="Z1299"/>
      <c r="AF1299" s="29" t="s">
        <v>1539</v>
      </c>
      <c r="AG1299" s="29" t="s">
        <v>1582</v>
      </c>
      <c r="AH1299" s="32">
        <v>92.49</v>
      </c>
      <c r="AI1299" s="33">
        <v>1298</v>
      </c>
      <c r="AK1299" s="34" t="s">
        <v>1539</v>
      </c>
      <c r="AL1299" s="29" t="s">
        <v>1582</v>
      </c>
      <c r="AM1299" s="29">
        <v>730</v>
      </c>
      <c r="AN1299" s="34" t="s">
        <v>1539</v>
      </c>
      <c r="AO1299" s="29" t="s">
        <v>1582</v>
      </c>
      <c r="AP1299" s="29">
        <v>7947212</v>
      </c>
    </row>
    <row r="1300" spans="26:42" x14ac:dyDescent="0.25">
      <c r="Z1300"/>
      <c r="AF1300" s="29" t="s">
        <v>1539</v>
      </c>
      <c r="AG1300" s="29" t="s">
        <v>1583</v>
      </c>
      <c r="AH1300" s="32">
        <v>46.8</v>
      </c>
      <c r="AI1300" s="33">
        <v>1299</v>
      </c>
      <c r="AK1300" s="34" t="s">
        <v>1539</v>
      </c>
      <c r="AL1300" s="29" t="s">
        <v>1583</v>
      </c>
      <c r="AM1300" s="29">
        <v>255</v>
      </c>
      <c r="AN1300" s="34" t="s">
        <v>1539</v>
      </c>
      <c r="AO1300" s="29" t="s">
        <v>1583</v>
      </c>
      <c r="AP1300" s="29">
        <v>5459464</v>
      </c>
    </row>
    <row r="1301" spans="26:42" x14ac:dyDescent="0.25">
      <c r="Z1301"/>
      <c r="AF1301" s="29" t="s">
        <v>1539</v>
      </c>
      <c r="AG1301" s="29" t="s">
        <v>1584</v>
      </c>
      <c r="AH1301" s="32">
        <v>42.21</v>
      </c>
      <c r="AI1301" s="33">
        <v>1300</v>
      </c>
      <c r="AK1301" s="34" t="s">
        <v>1539</v>
      </c>
      <c r="AL1301" s="29" t="s">
        <v>1584</v>
      </c>
      <c r="AM1301" s="29">
        <v>246</v>
      </c>
      <c r="AN1301" s="34" t="s">
        <v>1539</v>
      </c>
      <c r="AO1301" s="29" t="s">
        <v>1584</v>
      </c>
      <c r="AP1301" s="29">
        <v>5875983</v>
      </c>
    </row>
    <row r="1302" spans="26:42" x14ac:dyDescent="0.25">
      <c r="Z1302"/>
      <c r="AF1302" s="29" t="s">
        <v>1539</v>
      </c>
      <c r="AG1302" s="29" t="s">
        <v>1585</v>
      </c>
      <c r="AH1302" s="32">
        <v>39.869999999999997</v>
      </c>
      <c r="AI1302" s="33">
        <v>1301</v>
      </c>
      <c r="AK1302" s="34" t="s">
        <v>1539</v>
      </c>
      <c r="AL1302" s="29" t="s">
        <v>1585</v>
      </c>
      <c r="AM1302" s="29">
        <v>288</v>
      </c>
      <c r="AN1302" s="34" t="s">
        <v>1539</v>
      </c>
      <c r="AO1302" s="29" t="s">
        <v>1585</v>
      </c>
      <c r="AP1302" s="29">
        <v>7173917</v>
      </c>
    </row>
    <row r="1303" spans="26:42" x14ac:dyDescent="0.25">
      <c r="Z1303"/>
      <c r="AF1303" s="29" t="s">
        <v>1539</v>
      </c>
      <c r="AG1303" s="29" t="s">
        <v>1586</v>
      </c>
      <c r="AH1303" s="32">
        <v>46.79</v>
      </c>
      <c r="AI1303" s="33">
        <v>1302</v>
      </c>
      <c r="AK1303" s="34" t="s">
        <v>1539</v>
      </c>
      <c r="AL1303" s="29" t="s">
        <v>1586</v>
      </c>
      <c r="AM1303" s="29">
        <v>526</v>
      </c>
      <c r="AN1303" s="34" t="s">
        <v>1539</v>
      </c>
      <c r="AO1303" s="29" t="s">
        <v>1586</v>
      </c>
      <c r="AP1303" s="29">
        <v>11156769</v>
      </c>
    </row>
    <row r="1304" spans="26:42" x14ac:dyDescent="0.25">
      <c r="Z1304"/>
      <c r="AF1304" s="29" t="s">
        <v>1539</v>
      </c>
      <c r="AG1304" s="29" t="s">
        <v>1587</v>
      </c>
      <c r="AH1304" s="32">
        <v>35.64</v>
      </c>
      <c r="AI1304" s="33">
        <v>1303</v>
      </c>
      <c r="AK1304" s="34" t="s">
        <v>1539</v>
      </c>
      <c r="AL1304" s="29" t="s">
        <v>1587</v>
      </c>
      <c r="AM1304" s="29">
        <v>181</v>
      </c>
      <c r="AN1304" s="34" t="s">
        <v>1539</v>
      </c>
      <c r="AO1304" s="29" t="s">
        <v>1587</v>
      </c>
      <c r="AP1304" s="29">
        <v>5064555</v>
      </c>
    </row>
    <row r="1305" spans="26:42" x14ac:dyDescent="0.25">
      <c r="Z1305"/>
      <c r="AF1305" s="29" t="s">
        <v>1539</v>
      </c>
      <c r="AG1305" s="29" t="s">
        <v>1588</v>
      </c>
      <c r="AH1305" s="32">
        <v>5.19</v>
      </c>
      <c r="AI1305" s="33">
        <v>1304</v>
      </c>
      <c r="AK1305" s="34" t="s">
        <v>1539</v>
      </c>
      <c r="AL1305" s="29" t="s">
        <v>1588</v>
      </c>
      <c r="AM1305" s="29">
        <v>18</v>
      </c>
      <c r="AN1305" s="34" t="s">
        <v>1539</v>
      </c>
      <c r="AO1305" s="29" t="s">
        <v>1588</v>
      </c>
      <c r="AP1305" s="29">
        <v>3468150</v>
      </c>
    </row>
    <row r="1306" spans="26:42" x14ac:dyDescent="0.25">
      <c r="Z1306"/>
      <c r="AF1306" s="29" t="s">
        <v>1539</v>
      </c>
      <c r="AG1306" s="29" t="s">
        <v>1589</v>
      </c>
      <c r="AH1306" s="32">
        <v>28.2</v>
      </c>
      <c r="AI1306" s="33">
        <v>1305</v>
      </c>
      <c r="AK1306" s="34" t="s">
        <v>1539</v>
      </c>
      <c r="AL1306" s="29" t="s">
        <v>1589</v>
      </c>
      <c r="AM1306" s="29">
        <v>174</v>
      </c>
      <c r="AN1306" s="34" t="s">
        <v>1539</v>
      </c>
      <c r="AO1306" s="29" t="s">
        <v>1589</v>
      </c>
      <c r="AP1306" s="29">
        <v>6027440</v>
      </c>
    </row>
    <row r="1307" spans="26:42" x14ac:dyDescent="0.25">
      <c r="Z1307"/>
      <c r="AF1307" s="29" t="s">
        <v>1539</v>
      </c>
      <c r="AG1307" s="29" t="s">
        <v>1590</v>
      </c>
      <c r="AH1307" s="32">
        <v>72.040000000000006</v>
      </c>
      <c r="AI1307" s="33">
        <v>1306</v>
      </c>
      <c r="AK1307" s="34" t="s">
        <v>1539</v>
      </c>
      <c r="AL1307" s="29" t="s">
        <v>1590</v>
      </c>
      <c r="AM1307" s="29">
        <v>998</v>
      </c>
      <c r="AN1307" s="34" t="s">
        <v>1539</v>
      </c>
      <c r="AO1307" s="29" t="s">
        <v>1590</v>
      </c>
      <c r="AP1307" s="29">
        <v>13873897</v>
      </c>
    </row>
    <row r="1308" spans="26:42" x14ac:dyDescent="0.25">
      <c r="Z1308"/>
      <c r="AF1308" s="29" t="s">
        <v>1539</v>
      </c>
      <c r="AG1308" s="29" t="s">
        <v>1591</v>
      </c>
      <c r="AH1308" s="32">
        <v>57.63</v>
      </c>
      <c r="AI1308" s="33">
        <v>1307</v>
      </c>
      <c r="AK1308" s="34" t="s">
        <v>1539</v>
      </c>
      <c r="AL1308" s="29" t="s">
        <v>1591</v>
      </c>
      <c r="AM1308" s="29">
        <v>827</v>
      </c>
      <c r="AN1308" s="34" t="s">
        <v>1539</v>
      </c>
      <c r="AO1308" s="29" t="s">
        <v>1591</v>
      </c>
      <c r="AP1308" s="29">
        <v>14297094</v>
      </c>
    </row>
    <row r="1309" spans="26:42" x14ac:dyDescent="0.25">
      <c r="Z1309"/>
      <c r="AF1309" s="29" t="s">
        <v>1539</v>
      </c>
      <c r="AG1309" s="29" t="s">
        <v>1592</v>
      </c>
      <c r="AH1309" s="32">
        <v>48.86</v>
      </c>
      <c r="AI1309" s="33">
        <v>1308</v>
      </c>
      <c r="AK1309" s="34" t="s">
        <v>1539</v>
      </c>
      <c r="AL1309" s="29" t="s">
        <v>1592</v>
      </c>
      <c r="AM1309" s="29">
        <v>368</v>
      </c>
      <c r="AN1309" s="34" t="s">
        <v>1539</v>
      </c>
      <c r="AO1309" s="29" t="s">
        <v>1592</v>
      </c>
      <c r="AP1309" s="29">
        <v>7531912</v>
      </c>
    </row>
    <row r="1310" spans="26:42" x14ac:dyDescent="0.25">
      <c r="Z1310"/>
      <c r="AF1310" s="29" t="s">
        <v>1539</v>
      </c>
      <c r="AG1310" s="29" t="s">
        <v>1593</v>
      </c>
      <c r="AH1310" s="32">
        <v>74.88</v>
      </c>
      <c r="AI1310" s="33">
        <v>1309</v>
      </c>
      <c r="AK1310" s="34" t="s">
        <v>1539</v>
      </c>
      <c r="AL1310" s="29" t="s">
        <v>1593</v>
      </c>
      <c r="AM1310" s="29">
        <v>218</v>
      </c>
      <c r="AN1310" s="34" t="s">
        <v>1539</v>
      </c>
      <c r="AO1310" s="29" t="s">
        <v>1593</v>
      </c>
      <c r="AP1310" s="29">
        <v>2964779</v>
      </c>
    </row>
    <row r="1311" spans="26:42" x14ac:dyDescent="0.25">
      <c r="Z1311"/>
      <c r="AF1311" s="29" t="s">
        <v>1539</v>
      </c>
      <c r="AG1311" s="29" t="s">
        <v>1594</v>
      </c>
      <c r="AH1311" s="32">
        <v>3.93</v>
      </c>
      <c r="AI1311" s="33">
        <v>1310</v>
      </c>
      <c r="AK1311" s="34" t="s">
        <v>1539</v>
      </c>
      <c r="AL1311" s="29" t="s">
        <v>1594</v>
      </c>
      <c r="AM1311" s="29">
        <v>30</v>
      </c>
      <c r="AN1311" s="34" t="s">
        <v>1539</v>
      </c>
      <c r="AO1311" s="29" t="s">
        <v>1594</v>
      </c>
      <c r="AP1311" s="29">
        <v>7122930</v>
      </c>
    </row>
    <row r="1312" spans="26:42" x14ac:dyDescent="0.25">
      <c r="Z1312"/>
      <c r="AF1312" s="29" t="s">
        <v>1539</v>
      </c>
      <c r="AG1312" s="29" t="s">
        <v>1595</v>
      </c>
      <c r="AH1312" s="32">
        <v>33.94</v>
      </c>
      <c r="AI1312" s="33">
        <v>1311</v>
      </c>
      <c r="AK1312" s="34" t="s">
        <v>1539</v>
      </c>
      <c r="AL1312" s="29" t="s">
        <v>1595</v>
      </c>
      <c r="AM1312" s="29">
        <v>307</v>
      </c>
      <c r="AN1312" s="34" t="s">
        <v>1539</v>
      </c>
      <c r="AO1312" s="29" t="s">
        <v>1595</v>
      </c>
      <c r="AP1312" s="29">
        <v>9162786</v>
      </c>
    </row>
    <row r="1313" spans="26:42" x14ac:dyDescent="0.25">
      <c r="Z1313"/>
      <c r="AF1313" s="29" t="s">
        <v>1539</v>
      </c>
      <c r="AG1313" s="29" t="s">
        <v>1596</v>
      </c>
      <c r="AH1313" s="32">
        <v>45.32</v>
      </c>
      <c r="AI1313" s="33">
        <v>1312</v>
      </c>
      <c r="AK1313" s="34" t="s">
        <v>1539</v>
      </c>
      <c r="AL1313" s="29" t="s">
        <v>1596</v>
      </c>
      <c r="AM1313" s="29">
        <v>997</v>
      </c>
      <c r="AN1313" s="34" t="s">
        <v>1539</v>
      </c>
      <c r="AO1313" s="29" t="s">
        <v>1596</v>
      </c>
      <c r="AP1313" s="29">
        <v>21843013</v>
      </c>
    </row>
    <row r="1314" spans="26:42" x14ac:dyDescent="0.25">
      <c r="Z1314"/>
      <c r="AF1314" s="29" t="s">
        <v>1539</v>
      </c>
      <c r="AG1314" s="29" t="s">
        <v>1597</v>
      </c>
      <c r="AH1314" s="32">
        <v>108.25</v>
      </c>
      <c r="AI1314" s="33">
        <v>1313</v>
      </c>
      <c r="AK1314" s="34" t="s">
        <v>1539</v>
      </c>
      <c r="AL1314" s="29" t="s">
        <v>1597</v>
      </c>
      <c r="AM1314" s="29">
        <v>556</v>
      </c>
      <c r="AN1314" s="34" t="s">
        <v>1539</v>
      </c>
      <c r="AO1314" s="29" t="s">
        <v>1597</v>
      </c>
      <c r="AP1314" s="29">
        <v>5136494</v>
      </c>
    </row>
    <row r="1315" spans="26:42" x14ac:dyDescent="0.25">
      <c r="Z1315"/>
      <c r="AF1315" s="29" t="s">
        <v>1539</v>
      </c>
      <c r="AG1315" s="29" t="s">
        <v>1598</v>
      </c>
      <c r="AH1315" s="32">
        <v>51.57</v>
      </c>
      <c r="AI1315" s="33">
        <v>1314</v>
      </c>
      <c r="AK1315" s="34" t="s">
        <v>1539</v>
      </c>
      <c r="AL1315" s="29" t="s">
        <v>1598</v>
      </c>
      <c r="AM1315" s="29">
        <v>706</v>
      </c>
      <c r="AN1315" s="34" t="s">
        <v>1539</v>
      </c>
      <c r="AO1315" s="29" t="s">
        <v>1598</v>
      </c>
      <c r="AP1315" s="29">
        <v>13795830</v>
      </c>
    </row>
    <row r="1316" spans="26:42" x14ac:dyDescent="0.25">
      <c r="Z1316"/>
      <c r="AF1316" s="29" t="s">
        <v>1539</v>
      </c>
      <c r="AG1316" s="29" t="s">
        <v>1599</v>
      </c>
      <c r="AH1316" s="32">
        <v>55.98</v>
      </c>
      <c r="AI1316" s="33">
        <v>1315</v>
      </c>
      <c r="AK1316" s="34" t="s">
        <v>1539</v>
      </c>
      <c r="AL1316" s="29" t="s">
        <v>1599</v>
      </c>
      <c r="AM1316" s="29">
        <v>686</v>
      </c>
      <c r="AN1316" s="34" t="s">
        <v>1539</v>
      </c>
      <c r="AO1316" s="29" t="s">
        <v>1599</v>
      </c>
      <c r="AP1316" s="29">
        <v>12138887</v>
      </c>
    </row>
    <row r="1317" spans="26:42" x14ac:dyDescent="0.25">
      <c r="Z1317"/>
      <c r="AF1317" s="29" t="s">
        <v>1539</v>
      </c>
      <c r="AG1317" s="29" t="s">
        <v>1600</v>
      </c>
      <c r="AH1317" s="32">
        <v>24.96</v>
      </c>
      <c r="AI1317" s="33">
        <v>1316</v>
      </c>
      <c r="AK1317" s="34" t="s">
        <v>1539</v>
      </c>
      <c r="AL1317" s="29" t="s">
        <v>1600</v>
      </c>
      <c r="AM1317" s="29">
        <v>234</v>
      </c>
      <c r="AN1317" s="34" t="s">
        <v>1539</v>
      </c>
      <c r="AO1317" s="29" t="s">
        <v>1600</v>
      </c>
      <c r="AP1317" s="29">
        <v>9433342</v>
      </c>
    </row>
    <row r="1318" spans="26:42" x14ac:dyDescent="0.25">
      <c r="Z1318"/>
      <c r="AF1318" s="29" t="s">
        <v>1539</v>
      </c>
      <c r="AG1318" s="29" t="s">
        <v>1601</v>
      </c>
      <c r="AH1318" s="32">
        <v>14.54</v>
      </c>
      <c r="AI1318" s="33">
        <v>1317</v>
      </c>
      <c r="AK1318" s="34" t="s">
        <v>1539</v>
      </c>
      <c r="AL1318" s="29" t="s">
        <v>1601</v>
      </c>
      <c r="AM1318" s="29">
        <v>294</v>
      </c>
      <c r="AN1318" s="34" t="s">
        <v>1539</v>
      </c>
      <c r="AO1318" s="29" t="s">
        <v>1601</v>
      </c>
      <c r="AP1318" s="29">
        <v>20533357</v>
      </c>
    </row>
    <row r="1319" spans="26:42" x14ac:dyDescent="0.25">
      <c r="Z1319"/>
      <c r="AF1319" s="29" t="s">
        <v>1539</v>
      </c>
      <c r="AG1319" s="29" t="s">
        <v>1602</v>
      </c>
      <c r="AH1319" s="32">
        <v>71.260000000000005</v>
      </c>
      <c r="AI1319" s="33">
        <v>1318</v>
      </c>
      <c r="AK1319" s="34" t="s">
        <v>1539</v>
      </c>
      <c r="AL1319" s="29" t="s">
        <v>1602</v>
      </c>
      <c r="AM1319" s="29">
        <v>577</v>
      </c>
      <c r="AN1319" s="34" t="s">
        <v>1539</v>
      </c>
      <c r="AO1319" s="29" t="s">
        <v>1602</v>
      </c>
      <c r="AP1319" s="29">
        <v>8118013</v>
      </c>
    </row>
    <row r="1320" spans="26:42" x14ac:dyDescent="0.25">
      <c r="Z1320"/>
      <c r="AF1320" s="29" t="s">
        <v>1539</v>
      </c>
      <c r="AG1320" s="29" t="s">
        <v>1603</v>
      </c>
      <c r="AH1320" s="32">
        <v>101.69</v>
      </c>
      <c r="AI1320" s="33">
        <v>1319</v>
      </c>
      <c r="AK1320" s="34" t="s">
        <v>1539</v>
      </c>
      <c r="AL1320" s="29" t="s">
        <v>1603</v>
      </c>
      <c r="AM1320" s="29">
        <v>580</v>
      </c>
      <c r="AN1320" s="34" t="s">
        <v>1539</v>
      </c>
      <c r="AO1320" s="29" t="s">
        <v>1603</v>
      </c>
      <c r="AP1320" s="29">
        <v>5703424</v>
      </c>
    </row>
    <row r="1321" spans="26:42" x14ac:dyDescent="0.25">
      <c r="Z1321"/>
      <c r="AF1321" s="29" t="s">
        <v>1539</v>
      </c>
      <c r="AG1321" s="29" t="s">
        <v>1604</v>
      </c>
      <c r="AH1321" s="32">
        <v>21.62</v>
      </c>
      <c r="AI1321" s="33">
        <v>1320</v>
      </c>
      <c r="AK1321" s="34" t="s">
        <v>1539</v>
      </c>
      <c r="AL1321" s="29" t="s">
        <v>1604</v>
      </c>
      <c r="AM1321" s="29">
        <v>301</v>
      </c>
      <c r="AN1321" s="34" t="s">
        <v>1539</v>
      </c>
      <c r="AO1321" s="29" t="s">
        <v>1604</v>
      </c>
      <c r="AP1321" s="29">
        <v>14016216</v>
      </c>
    </row>
    <row r="1322" spans="26:42" x14ac:dyDescent="0.25">
      <c r="Z1322"/>
      <c r="AF1322" s="29" t="s">
        <v>1539</v>
      </c>
      <c r="AG1322" s="29" t="s">
        <v>1605</v>
      </c>
      <c r="AH1322" s="32">
        <v>28.32</v>
      </c>
      <c r="AI1322" s="33">
        <v>1321</v>
      </c>
      <c r="AK1322" s="34" t="s">
        <v>1539</v>
      </c>
      <c r="AL1322" s="29" t="s">
        <v>1605</v>
      </c>
      <c r="AM1322" s="29">
        <v>150</v>
      </c>
      <c r="AN1322" s="34" t="s">
        <v>1539</v>
      </c>
      <c r="AO1322" s="29" t="s">
        <v>1605</v>
      </c>
      <c r="AP1322" s="29">
        <v>5279403</v>
      </c>
    </row>
    <row r="1323" spans="26:42" x14ac:dyDescent="0.25">
      <c r="Z1323"/>
      <c r="AF1323" s="29" t="s">
        <v>1539</v>
      </c>
      <c r="AG1323" s="29" t="s">
        <v>1606</v>
      </c>
      <c r="AH1323" s="32">
        <v>42.79</v>
      </c>
      <c r="AI1323" s="33">
        <v>1322</v>
      </c>
      <c r="AK1323" s="34" t="s">
        <v>1539</v>
      </c>
      <c r="AL1323" s="29" t="s">
        <v>1606</v>
      </c>
      <c r="AM1323" s="29">
        <v>600</v>
      </c>
      <c r="AN1323" s="34" t="s">
        <v>1539</v>
      </c>
      <c r="AO1323" s="29" t="s">
        <v>1606</v>
      </c>
      <c r="AP1323" s="29">
        <v>13824807</v>
      </c>
    </row>
    <row r="1324" spans="26:42" x14ac:dyDescent="0.25">
      <c r="Z1324"/>
      <c r="AF1324" s="29" t="s">
        <v>1539</v>
      </c>
      <c r="AG1324" s="29" t="s">
        <v>1607</v>
      </c>
      <c r="AH1324" s="32">
        <v>65.72</v>
      </c>
      <c r="AI1324" s="33">
        <v>1323</v>
      </c>
      <c r="AK1324" s="34" t="s">
        <v>1539</v>
      </c>
      <c r="AL1324" s="29" t="s">
        <v>1607</v>
      </c>
      <c r="AM1324" s="29">
        <v>379</v>
      </c>
      <c r="AN1324" s="34" t="s">
        <v>1539</v>
      </c>
      <c r="AO1324" s="29" t="s">
        <v>1607</v>
      </c>
      <c r="AP1324" s="29">
        <v>5842739</v>
      </c>
    </row>
    <row r="1325" spans="26:42" x14ac:dyDescent="0.25">
      <c r="Z1325"/>
      <c r="AF1325" s="29" t="s">
        <v>1539</v>
      </c>
      <c r="AG1325" s="29" t="s">
        <v>1608</v>
      </c>
      <c r="AH1325" s="32">
        <v>36.08</v>
      </c>
      <c r="AI1325" s="33">
        <v>1324</v>
      </c>
      <c r="AK1325" s="34" t="s">
        <v>1539</v>
      </c>
      <c r="AL1325" s="29" t="s">
        <v>1608</v>
      </c>
      <c r="AM1325" s="29">
        <v>301</v>
      </c>
      <c r="AN1325" s="34" t="s">
        <v>1539</v>
      </c>
      <c r="AO1325" s="29" t="s">
        <v>1608</v>
      </c>
      <c r="AP1325" s="29">
        <v>8467710</v>
      </c>
    </row>
    <row r="1326" spans="26:42" x14ac:dyDescent="0.25">
      <c r="Z1326"/>
      <c r="AF1326" s="29" t="s">
        <v>1539</v>
      </c>
      <c r="AG1326" s="29" t="s">
        <v>1609</v>
      </c>
      <c r="AH1326" s="32">
        <v>26.85</v>
      </c>
      <c r="AI1326" s="33">
        <v>1325</v>
      </c>
      <c r="AK1326" s="34" t="s">
        <v>1539</v>
      </c>
      <c r="AL1326" s="29" t="s">
        <v>1609</v>
      </c>
      <c r="AM1326" s="29">
        <v>200</v>
      </c>
      <c r="AN1326" s="34" t="s">
        <v>1539</v>
      </c>
      <c r="AO1326" s="29" t="s">
        <v>1609</v>
      </c>
      <c r="AP1326" s="29">
        <v>7374140</v>
      </c>
    </row>
    <row r="1327" spans="26:42" x14ac:dyDescent="0.25">
      <c r="Z1327"/>
      <c r="AF1327" s="29" t="s">
        <v>1539</v>
      </c>
      <c r="AG1327" s="29" t="s">
        <v>1610</v>
      </c>
      <c r="AH1327" s="32">
        <v>19.5</v>
      </c>
      <c r="AI1327" s="33">
        <v>1326</v>
      </c>
      <c r="AK1327" s="34" t="s">
        <v>1539</v>
      </c>
      <c r="AL1327" s="29" t="s">
        <v>1610</v>
      </c>
      <c r="AM1327" s="29">
        <v>113</v>
      </c>
      <c r="AN1327" s="34" t="s">
        <v>1539</v>
      </c>
      <c r="AO1327" s="29" t="s">
        <v>1610</v>
      </c>
      <c r="AP1327" s="29">
        <v>5692791</v>
      </c>
    </row>
    <row r="1328" spans="26:42" x14ac:dyDescent="0.25">
      <c r="Z1328"/>
      <c r="AF1328" s="29" t="s">
        <v>1539</v>
      </c>
      <c r="AG1328" s="29" t="s">
        <v>1611</v>
      </c>
      <c r="AH1328" s="32">
        <v>44.63</v>
      </c>
      <c r="AI1328" s="33">
        <v>1327</v>
      </c>
      <c r="AK1328" s="34" t="s">
        <v>1539</v>
      </c>
      <c r="AL1328" s="29" t="s">
        <v>1611</v>
      </c>
      <c r="AM1328" s="29">
        <v>398</v>
      </c>
      <c r="AN1328" s="34" t="s">
        <v>1539</v>
      </c>
      <c r="AO1328" s="29" t="s">
        <v>1611</v>
      </c>
      <c r="AP1328" s="29">
        <v>8838465</v>
      </c>
    </row>
    <row r="1329" spans="26:42" x14ac:dyDescent="0.25">
      <c r="Z1329"/>
      <c r="AF1329" s="29" t="s">
        <v>1539</v>
      </c>
      <c r="AG1329" s="29" t="s">
        <v>1612</v>
      </c>
      <c r="AH1329" s="32">
        <v>38.29</v>
      </c>
      <c r="AI1329" s="33">
        <v>1328</v>
      </c>
      <c r="AK1329" s="34" t="s">
        <v>1539</v>
      </c>
      <c r="AL1329" s="29" t="s">
        <v>1612</v>
      </c>
      <c r="AM1329" s="29">
        <v>151</v>
      </c>
      <c r="AN1329" s="34" t="s">
        <v>1539</v>
      </c>
      <c r="AO1329" s="29" t="s">
        <v>1612</v>
      </c>
      <c r="AP1329" s="29">
        <v>3956289</v>
      </c>
    </row>
    <row r="1330" spans="26:42" x14ac:dyDescent="0.25">
      <c r="Z1330"/>
      <c r="AF1330" s="29" t="s">
        <v>1539</v>
      </c>
      <c r="AG1330" s="29" t="s">
        <v>1613</v>
      </c>
      <c r="AH1330" s="32">
        <v>14.67</v>
      </c>
      <c r="AI1330" s="33">
        <v>1329</v>
      </c>
      <c r="AK1330" s="34" t="s">
        <v>1539</v>
      </c>
      <c r="AL1330" s="29" t="s">
        <v>1613</v>
      </c>
      <c r="AM1330" s="29">
        <v>122</v>
      </c>
      <c r="AN1330" s="34" t="s">
        <v>1539</v>
      </c>
      <c r="AO1330" s="29" t="s">
        <v>1613</v>
      </c>
      <c r="AP1330" s="29">
        <v>8211549</v>
      </c>
    </row>
    <row r="1331" spans="26:42" x14ac:dyDescent="0.25">
      <c r="Z1331"/>
      <c r="AF1331" s="29" t="s">
        <v>1539</v>
      </c>
      <c r="AG1331" s="29" t="s">
        <v>1614</v>
      </c>
      <c r="AH1331" s="32">
        <v>52.83</v>
      </c>
      <c r="AI1331" s="33">
        <v>1330</v>
      </c>
      <c r="AK1331" s="34" t="s">
        <v>1539</v>
      </c>
      <c r="AL1331" s="29" t="s">
        <v>1614</v>
      </c>
      <c r="AM1331" s="29">
        <v>756</v>
      </c>
      <c r="AN1331" s="34" t="s">
        <v>1539</v>
      </c>
      <c r="AO1331" s="29" t="s">
        <v>1614</v>
      </c>
      <c r="AP1331" s="29">
        <v>14338576</v>
      </c>
    </row>
    <row r="1332" spans="26:42" x14ac:dyDescent="0.25">
      <c r="Z1332"/>
      <c r="AF1332" s="29" t="s">
        <v>1615</v>
      </c>
      <c r="AG1332" s="29" t="s">
        <v>1616</v>
      </c>
      <c r="AH1332" s="32">
        <v>9.99</v>
      </c>
      <c r="AI1332" s="33">
        <v>1331</v>
      </c>
      <c r="AK1332" s="34" t="s">
        <v>1615</v>
      </c>
      <c r="AL1332" s="29" t="s">
        <v>1616</v>
      </c>
      <c r="AM1332" s="29">
        <v>211</v>
      </c>
      <c r="AN1332" s="34" t="s">
        <v>1615</v>
      </c>
      <c r="AO1332" s="29" t="s">
        <v>1616</v>
      </c>
      <c r="AP1332" s="29">
        <v>20765157</v>
      </c>
    </row>
    <row r="1333" spans="26:42" x14ac:dyDescent="0.25">
      <c r="Z1333"/>
      <c r="AF1333" s="29" t="s">
        <v>1615</v>
      </c>
      <c r="AG1333" s="29" t="s">
        <v>1617</v>
      </c>
      <c r="AH1333" s="32">
        <v>64.48</v>
      </c>
      <c r="AI1333" s="33">
        <v>1332</v>
      </c>
      <c r="AK1333" s="34" t="s">
        <v>1615</v>
      </c>
      <c r="AL1333" s="29" t="s">
        <v>1617</v>
      </c>
      <c r="AM1333" s="29">
        <v>427</v>
      </c>
      <c r="AN1333" s="34" t="s">
        <v>1615</v>
      </c>
      <c r="AO1333" s="29" t="s">
        <v>1617</v>
      </c>
      <c r="AP1333" s="29">
        <v>6629585</v>
      </c>
    </row>
    <row r="1334" spans="26:42" x14ac:dyDescent="0.25">
      <c r="Z1334"/>
      <c r="AF1334" s="29" t="s">
        <v>1615</v>
      </c>
      <c r="AG1334" s="29" t="s">
        <v>1618</v>
      </c>
      <c r="AH1334" s="32">
        <v>58.69</v>
      </c>
      <c r="AI1334" s="33">
        <v>1333</v>
      </c>
      <c r="AK1334" s="34" t="s">
        <v>1615</v>
      </c>
      <c r="AL1334" s="29" t="s">
        <v>1618</v>
      </c>
      <c r="AM1334" s="29">
        <v>599</v>
      </c>
      <c r="AN1334" s="34" t="s">
        <v>1615</v>
      </c>
      <c r="AO1334" s="29" t="s">
        <v>1618</v>
      </c>
      <c r="AP1334" s="29">
        <v>10121069</v>
      </c>
    </row>
    <row r="1335" spans="26:42" x14ac:dyDescent="0.25">
      <c r="Z1335"/>
      <c r="AF1335" s="29" t="s">
        <v>1615</v>
      </c>
      <c r="AG1335" s="29" t="s">
        <v>1619</v>
      </c>
      <c r="AH1335" s="32">
        <v>24.19</v>
      </c>
      <c r="AI1335" s="33">
        <v>1334</v>
      </c>
      <c r="AK1335" s="34" t="s">
        <v>1615</v>
      </c>
      <c r="AL1335" s="29" t="s">
        <v>1619</v>
      </c>
      <c r="AM1335" s="29">
        <v>179</v>
      </c>
      <c r="AN1335" s="34" t="s">
        <v>1615</v>
      </c>
      <c r="AO1335" s="29" t="s">
        <v>1619</v>
      </c>
      <c r="AP1335" s="29">
        <v>7399734</v>
      </c>
    </row>
    <row r="1336" spans="26:42" x14ac:dyDescent="0.25">
      <c r="Z1336"/>
      <c r="AF1336" s="29" t="s">
        <v>1615</v>
      </c>
      <c r="AG1336" s="29" t="s">
        <v>1620</v>
      </c>
      <c r="AH1336" s="32">
        <v>29.57</v>
      </c>
      <c r="AI1336" s="33">
        <v>1335</v>
      </c>
      <c r="AK1336" s="34" t="s">
        <v>1615</v>
      </c>
      <c r="AL1336" s="29" t="s">
        <v>1620</v>
      </c>
      <c r="AM1336" s="29">
        <v>171</v>
      </c>
      <c r="AN1336" s="34" t="s">
        <v>1615</v>
      </c>
      <c r="AO1336" s="29" t="s">
        <v>1620</v>
      </c>
      <c r="AP1336" s="29">
        <v>5750032</v>
      </c>
    </row>
    <row r="1337" spans="26:42" x14ac:dyDescent="0.25">
      <c r="Z1337"/>
      <c r="AF1337" s="29" t="s">
        <v>1615</v>
      </c>
      <c r="AG1337" s="29" t="s">
        <v>1621</v>
      </c>
      <c r="AH1337" s="32">
        <v>63.01</v>
      </c>
      <c r="AI1337" s="33">
        <v>1336</v>
      </c>
      <c r="AK1337" s="34" t="s">
        <v>1615</v>
      </c>
      <c r="AL1337" s="29" t="s">
        <v>1621</v>
      </c>
      <c r="AM1337" s="29">
        <v>536</v>
      </c>
      <c r="AN1337" s="34" t="s">
        <v>1615</v>
      </c>
      <c r="AO1337" s="29" t="s">
        <v>1621</v>
      </c>
      <c r="AP1337" s="29">
        <v>8546887</v>
      </c>
    </row>
    <row r="1338" spans="26:42" x14ac:dyDescent="0.25">
      <c r="Z1338"/>
      <c r="AF1338" s="29" t="s">
        <v>1615</v>
      </c>
      <c r="AG1338" s="29" t="s">
        <v>1622</v>
      </c>
      <c r="AH1338" s="32">
        <v>39.950000000000003</v>
      </c>
      <c r="AI1338" s="33">
        <v>1337</v>
      </c>
      <c r="AK1338" s="34" t="s">
        <v>1615</v>
      </c>
      <c r="AL1338" s="29" t="s">
        <v>1622</v>
      </c>
      <c r="AM1338" s="29">
        <v>538</v>
      </c>
      <c r="AN1338" s="34" t="s">
        <v>1615</v>
      </c>
      <c r="AO1338" s="29" t="s">
        <v>1622</v>
      </c>
      <c r="AP1338" s="29">
        <v>13540255</v>
      </c>
    </row>
    <row r="1339" spans="26:42" x14ac:dyDescent="0.25">
      <c r="Z1339"/>
      <c r="AF1339" s="29" t="s">
        <v>1615</v>
      </c>
      <c r="AG1339" s="29" t="s">
        <v>1623</v>
      </c>
      <c r="AH1339" s="32">
        <v>34.44</v>
      </c>
      <c r="AI1339" s="33">
        <v>1338</v>
      </c>
      <c r="AK1339" s="34" t="s">
        <v>1615</v>
      </c>
      <c r="AL1339" s="29" t="s">
        <v>1623</v>
      </c>
      <c r="AM1339" s="29">
        <v>492</v>
      </c>
      <c r="AN1339" s="34" t="s">
        <v>1615</v>
      </c>
      <c r="AO1339" s="29" t="s">
        <v>1623</v>
      </c>
      <c r="AP1339" s="29">
        <v>14418178</v>
      </c>
    </row>
    <row r="1340" spans="26:42" x14ac:dyDescent="0.25">
      <c r="Z1340"/>
      <c r="AF1340" s="29" t="s">
        <v>1615</v>
      </c>
      <c r="AG1340" s="29" t="s">
        <v>1624</v>
      </c>
      <c r="AH1340" s="32">
        <v>71.02</v>
      </c>
      <c r="AI1340" s="33">
        <v>1339</v>
      </c>
      <c r="AK1340" s="34" t="s">
        <v>1615</v>
      </c>
      <c r="AL1340" s="29" t="s">
        <v>1624</v>
      </c>
      <c r="AM1340" s="29">
        <v>418</v>
      </c>
      <c r="AN1340" s="34" t="s">
        <v>1615</v>
      </c>
      <c r="AO1340" s="29" t="s">
        <v>1624</v>
      </c>
      <c r="AP1340" s="29">
        <v>5864260</v>
      </c>
    </row>
    <row r="1341" spans="26:42" x14ac:dyDescent="0.25">
      <c r="Z1341"/>
      <c r="AF1341" s="29" t="s">
        <v>1615</v>
      </c>
      <c r="AG1341" s="29" t="s">
        <v>1625</v>
      </c>
      <c r="AH1341" s="32">
        <v>12.09</v>
      </c>
      <c r="AI1341" s="33">
        <v>1340</v>
      </c>
      <c r="AK1341" s="34" t="s">
        <v>1615</v>
      </c>
      <c r="AL1341" s="29" t="s">
        <v>1625</v>
      </c>
      <c r="AM1341" s="29">
        <v>304</v>
      </c>
      <c r="AN1341" s="34" t="s">
        <v>1615</v>
      </c>
      <c r="AO1341" s="29" t="s">
        <v>1625</v>
      </c>
      <c r="AP1341" s="29">
        <v>25678889</v>
      </c>
    </row>
    <row r="1342" spans="26:42" x14ac:dyDescent="0.25">
      <c r="Z1342"/>
      <c r="AF1342" s="29" t="s">
        <v>1615</v>
      </c>
      <c r="AG1342" s="29" t="s">
        <v>1626</v>
      </c>
      <c r="AH1342" s="32">
        <v>72.42</v>
      </c>
      <c r="AI1342" s="33">
        <v>1341</v>
      </c>
      <c r="AK1342" s="34" t="s">
        <v>1615</v>
      </c>
      <c r="AL1342" s="29" t="s">
        <v>1626</v>
      </c>
      <c r="AM1342" s="29">
        <v>568</v>
      </c>
      <c r="AN1342" s="34" t="s">
        <v>1615</v>
      </c>
      <c r="AO1342" s="29" t="s">
        <v>1626</v>
      </c>
      <c r="AP1342" s="29">
        <v>7912480</v>
      </c>
    </row>
    <row r="1343" spans="26:42" x14ac:dyDescent="0.25">
      <c r="Z1343"/>
      <c r="AF1343" s="29" t="s">
        <v>1615</v>
      </c>
      <c r="AG1343" s="29" t="s">
        <v>1627</v>
      </c>
      <c r="AH1343" s="32">
        <v>35.369999999999997</v>
      </c>
      <c r="AI1343" s="33">
        <v>1342</v>
      </c>
      <c r="AK1343" s="34" t="s">
        <v>1615</v>
      </c>
      <c r="AL1343" s="29" t="s">
        <v>1627</v>
      </c>
      <c r="AM1343" s="29">
        <v>420</v>
      </c>
      <c r="AN1343" s="34" t="s">
        <v>1615</v>
      </c>
      <c r="AO1343" s="29" t="s">
        <v>1627</v>
      </c>
      <c r="AP1343" s="29">
        <v>11861916</v>
      </c>
    </row>
    <row r="1344" spans="26:42" x14ac:dyDescent="0.25">
      <c r="Z1344"/>
      <c r="AF1344" s="29" t="s">
        <v>1615</v>
      </c>
      <c r="AG1344" s="29" t="s">
        <v>1628</v>
      </c>
      <c r="AH1344" s="32">
        <v>47.7</v>
      </c>
      <c r="AI1344" s="33">
        <v>1343</v>
      </c>
      <c r="AK1344" s="34" t="s">
        <v>1615</v>
      </c>
      <c r="AL1344" s="29" t="s">
        <v>1628</v>
      </c>
      <c r="AM1344" s="29">
        <v>272</v>
      </c>
      <c r="AN1344" s="34" t="s">
        <v>1615</v>
      </c>
      <c r="AO1344" s="29" t="s">
        <v>1628</v>
      </c>
      <c r="AP1344" s="29">
        <v>5691298</v>
      </c>
    </row>
    <row r="1345" spans="26:42" x14ac:dyDescent="0.25">
      <c r="Z1345"/>
      <c r="AF1345" s="29" t="s">
        <v>1615</v>
      </c>
      <c r="AG1345" s="29" t="s">
        <v>1629</v>
      </c>
      <c r="AH1345" s="32">
        <v>98.56</v>
      </c>
      <c r="AI1345" s="33">
        <v>1344</v>
      </c>
      <c r="AK1345" s="34" t="s">
        <v>1615</v>
      </c>
      <c r="AL1345" s="29" t="s">
        <v>1629</v>
      </c>
      <c r="AM1345" s="29">
        <v>529</v>
      </c>
      <c r="AN1345" s="34" t="s">
        <v>1615</v>
      </c>
      <c r="AO1345" s="29" t="s">
        <v>1629</v>
      </c>
      <c r="AP1345" s="29">
        <v>5402876</v>
      </c>
    </row>
    <row r="1346" spans="26:42" x14ac:dyDescent="0.25">
      <c r="Z1346"/>
      <c r="AF1346" s="29" t="s">
        <v>1615</v>
      </c>
      <c r="AG1346" s="29" t="s">
        <v>1630</v>
      </c>
      <c r="AH1346" s="32">
        <v>44.35</v>
      </c>
      <c r="AI1346" s="33">
        <v>1345</v>
      </c>
      <c r="AK1346" s="34" t="s">
        <v>1615</v>
      </c>
      <c r="AL1346" s="29" t="s">
        <v>1630</v>
      </c>
      <c r="AM1346" s="29">
        <v>457</v>
      </c>
      <c r="AN1346" s="34" t="s">
        <v>1615</v>
      </c>
      <c r="AO1346" s="29" t="s">
        <v>1630</v>
      </c>
      <c r="AP1346" s="29">
        <v>10213639</v>
      </c>
    </row>
    <row r="1347" spans="26:42" x14ac:dyDescent="0.25">
      <c r="Z1347"/>
      <c r="AF1347" s="29" t="s">
        <v>1615</v>
      </c>
      <c r="AG1347" s="29" t="s">
        <v>1631</v>
      </c>
      <c r="AH1347" s="32">
        <v>157.04</v>
      </c>
      <c r="AI1347" s="33">
        <v>1346</v>
      </c>
      <c r="AK1347" s="34" t="s">
        <v>1615</v>
      </c>
      <c r="AL1347" s="29" t="s">
        <v>1631</v>
      </c>
      <c r="AM1347" s="29">
        <v>792</v>
      </c>
      <c r="AN1347" s="34" t="s">
        <v>1615</v>
      </c>
      <c r="AO1347" s="29" t="s">
        <v>1631</v>
      </c>
      <c r="AP1347" s="29">
        <v>5021109</v>
      </c>
    </row>
    <row r="1348" spans="26:42" x14ac:dyDescent="0.25">
      <c r="Z1348"/>
      <c r="AF1348" s="29" t="s">
        <v>1615</v>
      </c>
      <c r="AG1348" s="29" t="s">
        <v>1632</v>
      </c>
      <c r="AH1348" s="32">
        <v>52.28</v>
      </c>
      <c r="AI1348" s="33">
        <v>1347</v>
      </c>
      <c r="AK1348" s="34" t="s">
        <v>1615</v>
      </c>
      <c r="AL1348" s="29" t="s">
        <v>1632</v>
      </c>
      <c r="AM1348" s="29">
        <v>609</v>
      </c>
      <c r="AN1348" s="34" t="s">
        <v>1615</v>
      </c>
      <c r="AO1348" s="29" t="s">
        <v>1632</v>
      </c>
      <c r="AP1348" s="29">
        <v>11706645</v>
      </c>
    </row>
    <row r="1349" spans="26:42" x14ac:dyDescent="0.25">
      <c r="Z1349"/>
      <c r="AF1349" s="29" t="s">
        <v>1615</v>
      </c>
      <c r="AG1349" s="29" t="s">
        <v>1633</v>
      </c>
      <c r="AH1349" s="32">
        <v>46.71</v>
      </c>
      <c r="AI1349" s="33">
        <v>1348</v>
      </c>
      <c r="AK1349" s="34" t="s">
        <v>1615</v>
      </c>
      <c r="AL1349" s="29" t="s">
        <v>1633</v>
      </c>
      <c r="AM1349" s="29">
        <v>443</v>
      </c>
      <c r="AN1349" s="34" t="s">
        <v>1615</v>
      </c>
      <c r="AO1349" s="29" t="s">
        <v>1633</v>
      </c>
      <c r="AP1349" s="29">
        <v>9687929</v>
      </c>
    </row>
    <row r="1350" spans="26:42" x14ac:dyDescent="0.25">
      <c r="Z1350"/>
      <c r="AF1350" s="29" t="s">
        <v>1615</v>
      </c>
      <c r="AG1350" s="29" t="s">
        <v>1634</v>
      </c>
      <c r="AH1350" s="32">
        <v>81.180000000000007</v>
      </c>
      <c r="AI1350" s="33">
        <v>1349</v>
      </c>
      <c r="AK1350" s="34" t="s">
        <v>1615</v>
      </c>
      <c r="AL1350" s="29" t="s">
        <v>1634</v>
      </c>
      <c r="AM1350" s="29">
        <v>812</v>
      </c>
      <c r="AN1350" s="34" t="s">
        <v>1615</v>
      </c>
      <c r="AO1350" s="29" t="s">
        <v>1634</v>
      </c>
      <c r="AP1350" s="29">
        <v>10020627</v>
      </c>
    </row>
    <row r="1351" spans="26:42" x14ac:dyDescent="0.25">
      <c r="Z1351"/>
      <c r="AF1351" s="29" t="s">
        <v>1615</v>
      </c>
      <c r="AG1351" s="29" t="s">
        <v>1635</v>
      </c>
      <c r="AH1351" s="32">
        <v>62.28</v>
      </c>
      <c r="AI1351" s="33">
        <v>1350</v>
      </c>
      <c r="AK1351" s="34" t="s">
        <v>1615</v>
      </c>
      <c r="AL1351" s="29" t="s">
        <v>1635</v>
      </c>
      <c r="AM1351" s="29">
        <v>465</v>
      </c>
      <c r="AN1351" s="34" t="s">
        <v>1615</v>
      </c>
      <c r="AO1351" s="29" t="s">
        <v>1635</v>
      </c>
      <c r="AP1351" s="29">
        <v>7474464</v>
      </c>
    </row>
    <row r="1352" spans="26:42" x14ac:dyDescent="0.25">
      <c r="Z1352"/>
      <c r="AF1352" s="29" t="s">
        <v>1615</v>
      </c>
      <c r="AG1352" s="29" t="s">
        <v>1636</v>
      </c>
      <c r="AH1352" s="32">
        <v>60.58</v>
      </c>
      <c r="AI1352" s="33">
        <v>1351</v>
      </c>
      <c r="AK1352" s="34" t="s">
        <v>1615</v>
      </c>
      <c r="AL1352" s="29" t="s">
        <v>1636</v>
      </c>
      <c r="AM1352" s="29">
        <v>587</v>
      </c>
      <c r="AN1352" s="34" t="s">
        <v>1615</v>
      </c>
      <c r="AO1352" s="29" t="s">
        <v>1636</v>
      </c>
      <c r="AP1352" s="29">
        <v>9541414</v>
      </c>
    </row>
    <row r="1353" spans="26:42" x14ac:dyDescent="0.25">
      <c r="Z1353"/>
      <c r="AF1353" s="29" t="s">
        <v>1615</v>
      </c>
      <c r="AG1353" s="29" t="s">
        <v>1637</v>
      </c>
      <c r="AH1353" s="32">
        <v>6.67</v>
      </c>
      <c r="AI1353" s="33">
        <v>1352</v>
      </c>
      <c r="AK1353" s="34" t="s">
        <v>1615</v>
      </c>
      <c r="AL1353" s="29" t="s">
        <v>1637</v>
      </c>
      <c r="AM1353" s="29">
        <v>83</v>
      </c>
      <c r="AN1353" s="34" t="s">
        <v>1615</v>
      </c>
      <c r="AO1353" s="29" t="s">
        <v>1637</v>
      </c>
      <c r="AP1353" s="29">
        <v>12734466</v>
      </c>
    </row>
    <row r="1354" spans="26:42" x14ac:dyDescent="0.25">
      <c r="Z1354"/>
      <c r="AF1354" s="29" t="s">
        <v>1615</v>
      </c>
      <c r="AG1354" s="29" t="s">
        <v>1638</v>
      </c>
      <c r="AH1354" s="32">
        <v>16.02</v>
      </c>
      <c r="AI1354" s="33">
        <v>1353</v>
      </c>
      <c r="AK1354" s="34" t="s">
        <v>1615</v>
      </c>
      <c r="AL1354" s="29" t="s">
        <v>1638</v>
      </c>
      <c r="AM1354" s="29">
        <v>186</v>
      </c>
      <c r="AN1354" s="34" t="s">
        <v>1615</v>
      </c>
      <c r="AO1354" s="29" t="s">
        <v>1638</v>
      </c>
      <c r="AP1354" s="29">
        <v>11887944</v>
      </c>
    </row>
    <row r="1355" spans="26:42" x14ac:dyDescent="0.25">
      <c r="Z1355"/>
      <c r="AF1355" s="29" t="s">
        <v>1615</v>
      </c>
      <c r="AG1355" s="29" t="s">
        <v>1639</v>
      </c>
      <c r="AH1355" s="32">
        <v>40.950000000000003</v>
      </c>
      <c r="AI1355" s="33">
        <v>1354</v>
      </c>
      <c r="AK1355" s="34" t="s">
        <v>1615</v>
      </c>
      <c r="AL1355" s="29" t="s">
        <v>1639</v>
      </c>
      <c r="AM1355" s="29">
        <v>353</v>
      </c>
      <c r="AN1355" s="34" t="s">
        <v>1615</v>
      </c>
      <c r="AO1355" s="29" t="s">
        <v>1639</v>
      </c>
      <c r="AP1355" s="29">
        <v>8547890</v>
      </c>
    </row>
    <row r="1356" spans="26:42" x14ac:dyDescent="0.25">
      <c r="Z1356"/>
      <c r="AF1356" s="29" t="s">
        <v>1615</v>
      </c>
      <c r="AG1356" s="29" t="s">
        <v>1640</v>
      </c>
      <c r="AH1356" s="32">
        <v>53.54</v>
      </c>
      <c r="AI1356" s="33">
        <v>1355</v>
      </c>
      <c r="AK1356" s="34" t="s">
        <v>1615</v>
      </c>
      <c r="AL1356" s="29" t="s">
        <v>1640</v>
      </c>
      <c r="AM1356" s="29">
        <v>643</v>
      </c>
      <c r="AN1356" s="34" t="s">
        <v>1615</v>
      </c>
      <c r="AO1356" s="29" t="s">
        <v>1640</v>
      </c>
      <c r="AP1356" s="29">
        <v>11991084</v>
      </c>
    </row>
    <row r="1357" spans="26:42" x14ac:dyDescent="0.25">
      <c r="Z1357"/>
      <c r="AF1357" s="29" t="s">
        <v>1615</v>
      </c>
      <c r="AG1357" s="29" t="s">
        <v>1641</v>
      </c>
      <c r="AH1357" s="32">
        <v>38.74</v>
      </c>
      <c r="AI1357" s="33">
        <v>1356</v>
      </c>
      <c r="AK1357" s="34" t="s">
        <v>1615</v>
      </c>
      <c r="AL1357" s="29" t="s">
        <v>1641</v>
      </c>
      <c r="AM1357" s="29">
        <v>999</v>
      </c>
      <c r="AN1357" s="34" t="s">
        <v>1615</v>
      </c>
      <c r="AO1357" s="29" t="s">
        <v>1641</v>
      </c>
      <c r="AP1357" s="29">
        <v>25877694</v>
      </c>
    </row>
    <row r="1358" spans="26:42" x14ac:dyDescent="0.25">
      <c r="Z1358"/>
      <c r="AF1358" s="29" t="s">
        <v>1615</v>
      </c>
      <c r="AG1358" s="29" t="s">
        <v>1642</v>
      </c>
      <c r="AH1358" s="32">
        <v>62.36</v>
      </c>
      <c r="AI1358" s="33">
        <v>1357</v>
      </c>
      <c r="AK1358" s="34" t="s">
        <v>1615</v>
      </c>
      <c r="AL1358" s="29" t="s">
        <v>1642</v>
      </c>
      <c r="AM1358" s="29">
        <v>268</v>
      </c>
      <c r="AN1358" s="34" t="s">
        <v>1615</v>
      </c>
      <c r="AO1358" s="29" t="s">
        <v>1642</v>
      </c>
      <c r="AP1358" s="29">
        <v>4321532</v>
      </c>
    </row>
    <row r="1359" spans="26:42" x14ac:dyDescent="0.25">
      <c r="Z1359"/>
      <c r="AF1359" s="29" t="s">
        <v>1615</v>
      </c>
      <c r="AG1359" s="29" t="s">
        <v>1643</v>
      </c>
      <c r="AH1359" s="32">
        <v>62.16</v>
      </c>
      <c r="AI1359" s="33">
        <v>1358</v>
      </c>
      <c r="AK1359" s="34" t="s">
        <v>1615</v>
      </c>
      <c r="AL1359" s="29" t="s">
        <v>1643</v>
      </c>
      <c r="AM1359" s="29">
        <v>654</v>
      </c>
      <c r="AN1359" s="34" t="s">
        <v>1615</v>
      </c>
      <c r="AO1359" s="29" t="s">
        <v>1643</v>
      </c>
      <c r="AP1359" s="29">
        <v>10457419</v>
      </c>
    </row>
    <row r="1360" spans="26:42" x14ac:dyDescent="0.25">
      <c r="Z1360"/>
      <c r="AF1360" s="29" t="s">
        <v>1615</v>
      </c>
      <c r="AG1360" s="29" t="s">
        <v>1644</v>
      </c>
      <c r="AH1360" s="32">
        <v>55.17</v>
      </c>
      <c r="AI1360" s="33">
        <v>1359</v>
      </c>
      <c r="AK1360" s="34" t="s">
        <v>1615</v>
      </c>
      <c r="AL1360" s="29" t="s">
        <v>1644</v>
      </c>
      <c r="AM1360" s="29">
        <v>446</v>
      </c>
      <c r="AN1360" s="34" t="s">
        <v>1615</v>
      </c>
      <c r="AO1360" s="29" t="s">
        <v>1644</v>
      </c>
      <c r="AP1360" s="29">
        <v>8102294</v>
      </c>
    </row>
    <row r="1361" spans="26:42" x14ac:dyDescent="0.25">
      <c r="Z1361"/>
      <c r="AF1361" s="29" t="s">
        <v>1615</v>
      </c>
      <c r="AG1361" s="29" t="s">
        <v>1645</v>
      </c>
      <c r="AH1361" s="32">
        <v>62.2</v>
      </c>
      <c r="AI1361" s="33">
        <v>1360</v>
      </c>
      <c r="AK1361" s="34" t="s">
        <v>1615</v>
      </c>
      <c r="AL1361" s="29" t="s">
        <v>1645</v>
      </c>
      <c r="AM1361" s="29">
        <v>541</v>
      </c>
      <c r="AN1361" s="34" t="s">
        <v>1615</v>
      </c>
      <c r="AO1361" s="29" t="s">
        <v>1645</v>
      </c>
      <c r="AP1361" s="29">
        <v>8657582</v>
      </c>
    </row>
    <row r="1362" spans="26:42" x14ac:dyDescent="0.25">
      <c r="Z1362"/>
      <c r="AF1362" s="29" t="s">
        <v>1615</v>
      </c>
      <c r="AG1362" s="29" t="s">
        <v>1646</v>
      </c>
      <c r="AH1362" s="32">
        <v>19.78</v>
      </c>
      <c r="AI1362" s="33">
        <v>1361</v>
      </c>
      <c r="AK1362" s="34" t="s">
        <v>1615</v>
      </c>
      <c r="AL1362" s="29" t="s">
        <v>1646</v>
      </c>
      <c r="AM1362" s="29">
        <v>126</v>
      </c>
      <c r="AN1362" s="34" t="s">
        <v>1615</v>
      </c>
      <c r="AO1362" s="29" t="s">
        <v>1646</v>
      </c>
      <c r="AP1362" s="29">
        <v>6394784</v>
      </c>
    </row>
    <row r="1363" spans="26:42" x14ac:dyDescent="0.25">
      <c r="Z1363"/>
      <c r="AF1363" s="29" t="s">
        <v>1615</v>
      </c>
      <c r="AG1363" s="29" t="s">
        <v>1647</v>
      </c>
      <c r="AH1363" s="32">
        <v>104.72</v>
      </c>
      <c r="AI1363" s="33">
        <v>1362</v>
      </c>
      <c r="AK1363" s="34" t="s">
        <v>1615</v>
      </c>
      <c r="AL1363" s="29" t="s">
        <v>1647</v>
      </c>
      <c r="AM1363" s="29">
        <v>815</v>
      </c>
      <c r="AN1363" s="34" t="s">
        <v>1615</v>
      </c>
      <c r="AO1363" s="29" t="s">
        <v>1647</v>
      </c>
      <c r="AP1363" s="29">
        <v>7787412</v>
      </c>
    </row>
    <row r="1364" spans="26:42" x14ac:dyDescent="0.25">
      <c r="Z1364"/>
      <c r="AF1364" s="29" t="s">
        <v>1615</v>
      </c>
      <c r="AG1364" s="29" t="s">
        <v>1648</v>
      </c>
      <c r="AH1364" s="32">
        <v>30.37</v>
      </c>
      <c r="AI1364" s="33">
        <v>1363</v>
      </c>
      <c r="AK1364" s="34" t="s">
        <v>1615</v>
      </c>
      <c r="AL1364" s="29" t="s">
        <v>1648</v>
      </c>
      <c r="AM1364" s="29">
        <v>305</v>
      </c>
      <c r="AN1364" s="34" t="s">
        <v>1615</v>
      </c>
      <c r="AO1364" s="29" t="s">
        <v>1648</v>
      </c>
      <c r="AP1364" s="29">
        <v>10008480</v>
      </c>
    </row>
    <row r="1365" spans="26:42" x14ac:dyDescent="0.25">
      <c r="Z1365"/>
      <c r="AF1365" s="29" t="s">
        <v>1615</v>
      </c>
      <c r="AG1365" s="29" t="s">
        <v>1649</v>
      </c>
      <c r="AH1365" s="32">
        <v>46.01</v>
      </c>
      <c r="AI1365" s="33">
        <v>1364</v>
      </c>
      <c r="AK1365" s="34" t="s">
        <v>1615</v>
      </c>
      <c r="AL1365" s="29" t="s">
        <v>1649</v>
      </c>
      <c r="AM1365" s="29">
        <v>363</v>
      </c>
      <c r="AN1365" s="34" t="s">
        <v>1615</v>
      </c>
      <c r="AO1365" s="29" t="s">
        <v>1649</v>
      </c>
      <c r="AP1365" s="29">
        <v>7857318</v>
      </c>
    </row>
    <row r="1366" spans="26:42" x14ac:dyDescent="0.25">
      <c r="Z1366"/>
      <c r="AF1366" s="29" t="s">
        <v>1615</v>
      </c>
      <c r="AG1366" s="29" t="s">
        <v>1650</v>
      </c>
      <c r="AH1366" s="32">
        <v>56.62</v>
      </c>
      <c r="AI1366" s="33">
        <v>1365</v>
      </c>
      <c r="AK1366" s="34" t="s">
        <v>1615</v>
      </c>
      <c r="AL1366" s="29" t="s">
        <v>1650</v>
      </c>
      <c r="AM1366" s="29">
        <v>313</v>
      </c>
      <c r="AN1366" s="34" t="s">
        <v>1615</v>
      </c>
      <c r="AO1366" s="29" t="s">
        <v>1650</v>
      </c>
      <c r="AP1366" s="29">
        <v>5572222</v>
      </c>
    </row>
    <row r="1367" spans="26:42" x14ac:dyDescent="0.25">
      <c r="Z1367"/>
      <c r="AF1367" s="29" t="s">
        <v>1615</v>
      </c>
      <c r="AG1367" s="29" t="s">
        <v>1651</v>
      </c>
      <c r="AH1367" s="32">
        <v>2.38</v>
      </c>
      <c r="AI1367" s="33">
        <v>1366</v>
      </c>
      <c r="AK1367" s="34" t="s">
        <v>1615</v>
      </c>
      <c r="AL1367" s="29" t="s">
        <v>1651</v>
      </c>
      <c r="AM1367" s="29">
        <v>57</v>
      </c>
      <c r="AN1367" s="34" t="s">
        <v>1615</v>
      </c>
      <c r="AO1367" s="29" t="s">
        <v>1651</v>
      </c>
      <c r="AP1367" s="29">
        <v>24831737</v>
      </c>
    </row>
    <row r="1368" spans="26:42" x14ac:dyDescent="0.25">
      <c r="Z1368"/>
      <c r="AF1368" s="29" t="s">
        <v>1615</v>
      </c>
      <c r="AG1368" s="29" t="s">
        <v>1652</v>
      </c>
      <c r="AH1368" s="32">
        <v>13.47</v>
      </c>
      <c r="AI1368" s="33">
        <v>1367</v>
      </c>
      <c r="AK1368" s="34" t="s">
        <v>1615</v>
      </c>
      <c r="AL1368" s="29" t="s">
        <v>1652</v>
      </c>
      <c r="AM1368" s="29">
        <v>206</v>
      </c>
      <c r="AN1368" s="34" t="s">
        <v>1615</v>
      </c>
      <c r="AO1368" s="29" t="s">
        <v>1652</v>
      </c>
      <c r="AP1368" s="29">
        <v>15402777</v>
      </c>
    </row>
    <row r="1369" spans="26:42" x14ac:dyDescent="0.25">
      <c r="Z1369"/>
      <c r="AF1369" s="29" t="s">
        <v>1615</v>
      </c>
      <c r="AG1369" s="29" t="s">
        <v>1653</v>
      </c>
      <c r="AH1369" s="32">
        <v>42.87</v>
      </c>
      <c r="AI1369" s="33">
        <v>1368</v>
      </c>
      <c r="AK1369" s="34" t="s">
        <v>1615</v>
      </c>
      <c r="AL1369" s="29" t="s">
        <v>1653</v>
      </c>
      <c r="AM1369" s="29">
        <v>489</v>
      </c>
      <c r="AN1369" s="34" t="s">
        <v>1615</v>
      </c>
      <c r="AO1369" s="29" t="s">
        <v>1653</v>
      </c>
      <c r="AP1369" s="29">
        <v>11360856</v>
      </c>
    </row>
    <row r="1370" spans="26:42" x14ac:dyDescent="0.25">
      <c r="Z1370"/>
      <c r="AF1370" s="29" t="s">
        <v>1615</v>
      </c>
      <c r="AG1370" s="29" t="s">
        <v>1654</v>
      </c>
      <c r="AH1370" s="32">
        <v>93.45</v>
      </c>
      <c r="AI1370" s="33">
        <v>1369</v>
      </c>
      <c r="AK1370" s="34" t="s">
        <v>1615</v>
      </c>
      <c r="AL1370" s="29" t="s">
        <v>1654</v>
      </c>
      <c r="AM1370" s="29">
        <v>534</v>
      </c>
      <c r="AN1370" s="34" t="s">
        <v>1615</v>
      </c>
      <c r="AO1370" s="29" t="s">
        <v>1654</v>
      </c>
      <c r="AP1370" s="29">
        <v>5703644</v>
      </c>
    </row>
    <row r="1371" spans="26:42" x14ac:dyDescent="0.25">
      <c r="Z1371"/>
      <c r="AF1371" s="29" t="s">
        <v>1615</v>
      </c>
      <c r="AG1371" s="29" t="s">
        <v>1655</v>
      </c>
      <c r="AH1371" s="32">
        <v>84.06</v>
      </c>
      <c r="AI1371" s="33">
        <v>1370</v>
      </c>
      <c r="AK1371" s="34" t="s">
        <v>1615</v>
      </c>
      <c r="AL1371" s="29" t="s">
        <v>1655</v>
      </c>
      <c r="AM1371" s="29">
        <v>707</v>
      </c>
      <c r="AN1371" s="34" t="s">
        <v>1615</v>
      </c>
      <c r="AO1371" s="29" t="s">
        <v>1655</v>
      </c>
      <c r="AP1371" s="29">
        <v>8357184</v>
      </c>
    </row>
    <row r="1372" spans="26:42" x14ac:dyDescent="0.25">
      <c r="Z1372"/>
      <c r="AF1372" s="29" t="s">
        <v>1615</v>
      </c>
      <c r="AG1372" s="29" t="s">
        <v>1656</v>
      </c>
      <c r="AH1372" s="32">
        <v>18.64</v>
      </c>
      <c r="AI1372" s="33">
        <v>1371</v>
      </c>
      <c r="AK1372" s="34" t="s">
        <v>1615</v>
      </c>
      <c r="AL1372" s="29" t="s">
        <v>1656</v>
      </c>
      <c r="AM1372" s="29">
        <v>367</v>
      </c>
      <c r="AN1372" s="34" t="s">
        <v>1615</v>
      </c>
      <c r="AO1372" s="29" t="s">
        <v>1656</v>
      </c>
      <c r="AP1372" s="29">
        <v>19551338</v>
      </c>
    </row>
    <row r="1373" spans="26:42" x14ac:dyDescent="0.25">
      <c r="Z1373"/>
      <c r="AF1373" s="29" t="s">
        <v>1615</v>
      </c>
      <c r="AG1373" s="29" t="s">
        <v>1657</v>
      </c>
      <c r="AH1373" s="32">
        <v>78.89</v>
      </c>
      <c r="AI1373" s="33">
        <v>1372</v>
      </c>
      <c r="AK1373" s="34" t="s">
        <v>1615</v>
      </c>
      <c r="AL1373" s="29" t="s">
        <v>1657</v>
      </c>
      <c r="AM1373" s="29">
        <v>633</v>
      </c>
      <c r="AN1373" s="34" t="s">
        <v>1615</v>
      </c>
      <c r="AO1373" s="29" t="s">
        <v>1657</v>
      </c>
      <c r="AP1373" s="29">
        <v>7979325</v>
      </c>
    </row>
    <row r="1374" spans="26:42" x14ac:dyDescent="0.25">
      <c r="Z1374"/>
      <c r="AF1374" s="29" t="s">
        <v>1615</v>
      </c>
      <c r="AG1374" s="29" t="s">
        <v>1658</v>
      </c>
      <c r="AH1374" s="32">
        <v>35.869999999999997</v>
      </c>
      <c r="AI1374" s="33">
        <v>1373</v>
      </c>
      <c r="AK1374" s="34" t="s">
        <v>1615</v>
      </c>
      <c r="AL1374" s="29" t="s">
        <v>1658</v>
      </c>
      <c r="AM1374" s="29">
        <v>328</v>
      </c>
      <c r="AN1374" s="34" t="s">
        <v>1615</v>
      </c>
      <c r="AO1374" s="29" t="s">
        <v>1658</v>
      </c>
      <c r="AP1374" s="29">
        <v>9172153</v>
      </c>
    </row>
    <row r="1375" spans="26:42" x14ac:dyDescent="0.25">
      <c r="Z1375"/>
      <c r="AF1375" s="29" t="s">
        <v>1615</v>
      </c>
      <c r="AG1375" s="29" t="s">
        <v>1659</v>
      </c>
      <c r="AH1375" s="32">
        <v>32.17</v>
      </c>
      <c r="AI1375" s="33">
        <v>1374</v>
      </c>
      <c r="AK1375" s="34" t="s">
        <v>1615</v>
      </c>
      <c r="AL1375" s="29" t="s">
        <v>1659</v>
      </c>
      <c r="AM1375" s="29">
        <v>463</v>
      </c>
      <c r="AN1375" s="34" t="s">
        <v>1615</v>
      </c>
      <c r="AO1375" s="29" t="s">
        <v>1659</v>
      </c>
      <c r="AP1375" s="29">
        <v>14377266</v>
      </c>
    </row>
    <row r="1376" spans="26:42" x14ac:dyDescent="0.25">
      <c r="Z1376"/>
      <c r="AF1376" s="29" t="s">
        <v>1615</v>
      </c>
      <c r="AG1376" s="29" t="s">
        <v>1660</v>
      </c>
      <c r="AH1376" s="32">
        <v>8.56</v>
      </c>
      <c r="AI1376" s="33">
        <v>1375</v>
      </c>
      <c r="AK1376" s="34" t="s">
        <v>1615</v>
      </c>
      <c r="AL1376" s="29" t="s">
        <v>1660</v>
      </c>
      <c r="AM1376" s="29">
        <v>54</v>
      </c>
      <c r="AN1376" s="34" t="s">
        <v>1615</v>
      </c>
      <c r="AO1376" s="29" t="s">
        <v>1660</v>
      </c>
      <c r="AP1376" s="29">
        <v>6481007</v>
      </c>
    </row>
    <row r="1377" spans="26:42" x14ac:dyDescent="0.25">
      <c r="Z1377"/>
      <c r="AF1377" s="29" t="s">
        <v>1615</v>
      </c>
      <c r="AG1377" s="29" t="s">
        <v>1661</v>
      </c>
      <c r="AH1377" s="32">
        <v>8.2100000000000009</v>
      </c>
      <c r="AI1377" s="33">
        <v>1376</v>
      </c>
      <c r="AK1377" s="34" t="s">
        <v>1615</v>
      </c>
      <c r="AL1377" s="29" t="s">
        <v>1661</v>
      </c>
      <c r="AM1377" s="29">
        <v>27</v>
      </c>
      <c r="AN1377" s="34" t="s">
        <v>1615</v>
      </c>
      <c r="AO1377" s="29" t="s">
        <v>1661</v>
      </c>
      <c r="AP1377" s="29">
        <v>3594332</v>
      </c>
    </row>
    <row r="1378" spans="26:42" x14ac:dyDescent="0.25">
      <c r="Z1378"/>
      <c r="AF1378" s="29" t="s">
        <v>1615</v>
      </c>
      <c r="AG1378" s="29" t="s">
        <v>1662</v>
      </c>
      <c r="AH1378" s="32">
        <v>21.63</v>
      </c>
      <c r="AI1378" s="33">
        <v>1377</v>
      </c>
      <c r="AK1378" s="34" t="s">
        <v>1615</v>
      </c>
      <c r="AL1378" s="29" t="s">
        <v>1662</v>
      </c>
      <c r="AM1378" s="29">
        <v>111</v>
      </c>
      <c r="AN1378" s="34" t="s">
        <v>1615</v>
      </c>
      <c r="AO1378" s="29" t="s">
        <v>1662</v>
      </c>
      <c r="AP1378" s="29">
        <v>5109628</v>
      </c>
    </row>
    <row r="1379" spans="26:42" x14ac:dyDescent="0.25">
      <c r="Z1379"/>
      <c r="AF1379" s="29" t="s">
        <v>1615</v>
      </c>
      <c r="AG1379" s="29" t="s">
        <v>1663</v>
      </c>
      <c r="AH1379" s="32">
        <v>20.2</v>
      </c>
      <c r="AI1379" s="33">
        <v>1378</v>
      </c>
      <c r="AK1379" s="34" t="s">
        <v>1615</v>
      </c>
      <c r="AL1379" s="29" t="s">
        <v>1663</v>
      </c>
      <c r="AM1379" s="29">
        <v>238</v>
      </c>
      <c r="AN1379" s="34" t="s">
        <v>1615</v>
      </c>
      <c r="AO1379" s="29" t="s">
        <v>1663</v>
      </c>
      <c r="AP1379" s="29">
        <v>12027397</v>
      </c>
    </row>
    <row r="1380" spans="26:42" x14ac:dyDescent="0.25">
      <c r="Z1380"/>
      <c r="AF1380" s="29" t="s">
        <v>1615</v>
      </c>
      <c r="AG1380" s="29" t="s">
        <v>1664</v>
      </c>
      <c r="AH1380" s="32">
        <v>39.700000000000003</v>
      </c>
      <c r="AI1380" s="33">
        <v>1379</v>
      </c>
      <c r="AK1380" s="34" t="s">
        <v>1615</v>
      </c>
      <c r="AL1380" s="29" t="s">
        <v>1664</v>
      </c>
      <c r="AM1380" s="29">
        <v>382</v>
      </c>
      <c r="AN1380" s="34" t="s">
        <v>1615</v>
      </c>
      <c r="AO1380" s="29" t="s">
        <v>1664</v>
      </c>
      <c r="AP1380" s="29">
        <v>9785262</v>
      </c>
    </row>
    <row r="1381" spans="26:42" x14ac:dyDescent="0.25">
      <c r="Z1381"/>
      <c r="AF1381" s="29" t="s">
        <v>1615</v>
      </c>
      <c r="AG1381" s="29" t="s">
        <v>1665</v>
      </c>
      <c r="AH1381" s="32">
        <v>8.25</v>
      </c>
      <c r="AI1381" s="33">
        <v>1380</v>
      </c>
      <c r="AK1381" s="34" t="s">
        <v>1615</v>
      </c>
      <c r="AL1381" s="29" t="s">
        <v>1665</v>
      </c>
      <c r="AM1381" s="29">
        <v>76</v>
      </c>
      <c r="AN1381" s="34" t="s">
        <v>1615</v>
      </c>
      <c r="AO1381" s="29" t="s">
        <v>1665</v>
      </c>
      <c r="AP1381" s="29">
        <v>9033553</v>
      </c>
    </row>
    <row r="1382" spans="26:42" x14ac:dyDescent="0.25">
      <c r="Z1382"/>
      <c r="AF1382" s="29" t="s">
        <v>1615</v>
      </c>
      <c r="AG1382" s="29" t="s">
        <v>1666</v>
      </c>
      <c r="AH1382" s="32">
        <v>94.75</v>
      </c>
      <c r="AI1382" s="33">
        <v>1381</v>
      </c>
      <c r="AK1382" s="34" t="s">
        <v>1615</v>
      </c>
      <c r="AL1382" s="29" t="s">
        <v>1666</v>
      </c>
      <c r="AM1382" s="29">
        <v>675</v>
      </c>
      <c r="AN1382" s="34" t="s">
        <v>1615</v>
      </c>
      <c r="AO1382" s="29" t="s">
        <v>1666</v>
      </c>
      <c r="AP1382" s="29">
        <v>7182280</v>
      </c>
    </row>
    <row r="1383" spans="26:42" x14ac:dyDescent="0.25">
      <c r="Z1383"/>
      <c r="AF1383" s="29" t="s">
        <v>1615</v>
      </c>
      <c r="AG1383" s="29" t="s">
        <v>1667</v>
      </c>
      <c r="AH1383" s="32">
        <v>15.19</v>
      </c>
      <c r="AI1383" s="33">
        <v>1382</v>
      </c>
      <c r="AK1383" s="34" t="s">
        <v>1615</v>
      </c>
      <c r="AL1383" s="29" t="s">
        <v>1667</v>
      </c>
      <c r="AM1383" s="29">
        <v>110</v>
      </c>
      <c r="AN1383" s="34" t="s">
        <v>1615</v>
      </c>
      <c r="AO1383" s="29" t="s">
        <v>1667</v>
      </c>
      <c r="AP1383" s="29">
        <v>7243171</v>
      </c>
    </row>
    <row r="1384" spans="26:42" x14ac:dyDescent="0.25">
      <c r="Z1384"/>
      <c r="AF1384" s="29" t="s">
        <v>1615</v>
      </c>
      <c r="AG1384" s="29" t="s">
        <v>1668</v>
      </c>
      <c r="AH1384" s="32">
        <v>30.53</v>
      </c>
      <c r="AI1384" s="33">
        <v>1383</v>
      </c>
      <c r="AK1384" s="34" t="s">
        <v>1615</v>
      </c>
      <c r="AL1384" s="29" t="s">
        <v>1668</v>
      </c>
      <c r="AM1384" s="29">
        <v>124</v>
      </c>
      <c r="AN1384" s="34" t="s">
        <v>1615</v>
      </c>
      <c r="AO1384" s="29" t="s">
        <v>1668</v>
      </c>
      <c r="AP1384" s="29">
        <v>4093709</v>
      </c>
    </row>
    <row r="1385" spans="26:42" x14ac:dyDescent="0.25">
      <c r="Z1385"/>
      <c r="AF1385" s="29" t="s">
        <v>1615</v>
      </c>
      <c r="AG1385" s="29" t="s">
        <v>1669</v>
      </c>
      <c r="AH1385" s="32">
        <v>7.79</v>
      </c>
      <c r="AI1385" s="33">
        <v>1384</v>
      </c>
      <c r="AK1385" s="34" t="s">
        <v>1615</v>
      </c>
      <c r="AL1385" s="29" t="s">
        <v>1669</v>
      </c>
      <c r="AM1385" s="29">
        <v>56</v>
      </c>
      <c r="AN1385" s="34" t="s">
        <v>1615</v>
      </c>
      <c r="AO1385" s="29" t="s">
        <v>1669</v>
      </c>
      <c r="AP1385" s="29">
        <v>6994641</v>
      </c>
    </row>
    <row r="1386" spans="26:42" x14ac:dyDescent="0.25">
      <c r="Z1386"/>
      <c r="AF1386" s="29" t="s">
        <v>1615</v>
      </c>
      <c r="AG1386" s="29" t="s">
        <v>1670</v>
      </c>
      <c r="AH1386" s="32">
        <v>190.23</v>
      </c>
      <c r="AI1386" s="33">
        <v>1385</v>
      </c>
      <c r="AK1386" s="34" t="s">
        <v>1615</v>
      </c>
      <c r="AL1386" s="29" t="s">
        <v>1670</v>
      </c>
      <c r="AM1386" s="29">
        <v>702</v>
      </c>
      <c r="AN1386" s="34" t="s">
        <v>1615</v>
      </c>
      <c r="AO1386" s="29" t="s">
        <v>1670</v>
      </c>
      <c r="AP1386" s="29">
        <v>3598272</v>
      </c>
    </row>
    <row r="1387" spans="26:42" x14ac:dyDescent="0.25">
      <c r="Z1387"/>
      <c r="AF1387" s="29" t="s">
        <v>1671</v>
      </c>
      <c r="AG1387" s="29" t="s">
        <v>1672</v>
      </c>
      <c r="AH1387" s="32">
        <v>39.53</v>
      </c>
      <c r="AI1387" s="33">
        <v>1386</v>
      </c>
      <c r="AK1387" s="34" t="s">
        <v>1671</v>
      </c>
      <c r="AL1387" s="29" t="s">
        <v>1672</v>
      </c>
      <c r="AM1387" s="29">
        <v>263</v>
      </c>
      <c r="AN1387" s="34" t="s">
        <v>1671</v>
      </c>
      <c r="AO1387" s="29" t="s">
        <v>1672</v>
      </c>
      <c r="AP1387" s="29">
        <v>6653165</v>
      </c>
    </row>
    <row r="1388" spans="26:42" x14ac:dyDescent="0.25">
      <c r="Z1388"/>
      <c r="AF1388" s="29" t="s">
        <v>1671</v>
      </c>
      <c r="AG1388" s="29" t="s">
        <v>1673</v>
      </c>
      <c r="AH1388" s="32">
        <v>34.159999999999997</v>
      </c>
      <c r="AI1388" s="33">
        <v>1387</v>
      </c>
      <c r="AK1388" s="34" t="s">
        <v>1671</v>
      </c>
      <c r="AL1388" s="29" t="s">
        <v>1673</v>
      </c>
      <c r="AM1388" s="29">
        <v>308</v>
      </c>
      <c r="AN1388" s="34" t="s">
        <v>1671</v>
      </c>
      <c r="AO1388" s="29" t="s">
        <v>1673</v>
      </c>
      <c r="AP1388" s="29">
        <v>9031277</v>
      </c>
    </row>
    <row r="1389" spans="26:42" x14ac:dyDescent="0.25">
      <c r="Z1389"/>
      <c r="AF1389" s="29" t="s">
        <v>1671</v>
      </c>
      <c r="AG1389" s="29" t="s">
        <v>1674</v>
      </c>
      <c r="AH1389" s="32">
        <v>75.92</v>
      </c>
      <c r="AI1389" s="33">
        <v>1388</v>
      </c>
      <c r="AK1389" s="34" t="s">
        <v>1671</v>
      </c>
      <c r="AL1389" s="29" t="s">
        <v>1674</v>
      </c>
      <c r="AM1389" s="29">
        <v>234</v>
      </c>
      <c r="AN1389" s="34" t="s">
        <v>1671</v>
      </c>
      <c r="AO1389" s="29" t="s">
        <v>1674</v>
      </c>
      <c r="AP1389" s="29">
        <v>3042503</v>
      </c>
    </row>
    <row r="1390" spans="26:42" x14ac:dyDescent="0.25">
      <c r="Z1390"/>
      <c r="AF1390" s="29" t="s">
        <v>1671</v>
      </c>
      <c r="AG1390" s="29" t="s">
        <v>1675</v>
      </c>
      <c r="AH1390" s="32">
        <v>7.48</v>
      </c>
      <c r="AI1390" s="33">
        <v>1389</v>
      </c>
      <c r="AK1390" s="34" t="s">
        <v>1671</v>
      </c>
      <c r="AL1390" s="29" t="s">
        <v>1675</v>
      </c>
      <c r="AM1390" s="29">
        <v>45</v>
      </c>
      <c r="AN1390" s="34" t="s">
        <v>1671</v>
      </c>
      <c r="AO1390" s="29" t="s">
        <v>1675</v>
      </c>
      <c r="AP1390" s="29">
        <v>6013160</v>
      </c>
    </row>
    <row r="1391" spans="26:42" x14ac:dyDescent="0.25">
      <c r="Z1391"/>
      <c r="AF1391" s="29" t="s">
        <v>1671</v>
      </c>
      <c r="AG1391" s="29" t="s">
        <v>1676</v>
      </c>
      <c r="AH1391" s="32">
        <v>51.97</v>
      </c>
      <c r="AI1391" s="33">
        <v>1390</v>
      </c>
      <c r="AK1391" s="34" t="s">
        <v>1671</v>
      </c>
      <c r="AL1391" s="29" t="s">
        <v>1676</v>
      </c>
      <c r="AM1391" s="29">
        <v>874</v>
      </c>
      <c r="AN1391" s="34" t="s">
        <v>1671</v>
      </c>
      <c r="AO1391" s="29" t="s">
        <v>1676</v>
      </c>
      <c r="AP1391" s="29">
        <v>16780112</v>
      </c>
    </row>
    <row r="1392" spans="26:42" x14ac:dyDescent="0.25">
      <c r="Z1392"/>
      <c r="AF1392" s="29" t="s">
        <v>1671</v>
      </c>
      <c r="AG1392" s="29" t="s">
        <v>1677</v>
      </c>
      <c r="AH1392" s="32">
        <v>29.12</v>
      </c>
      <c r="AI1392" s="33">
        <v>1391</v>
      </c>
      <c r="AK1392" s="34" t="s">
        <v>1671</v>
      </c>
      <c r="AL1392" s="29" t="s">
        <v>1677</v>
      </c>
      <c r="AM1392" s="29">
        <v>99</v>
      </c>
      <c r="AN1392" s="34" t="s">
        <v>1671</v>
      </c>
      <c r="AO1392" s="29" t="s">
        <v>1677</v>
      </c>
      <c r="AP1392" s="29">
        <v>3365655</v>
      </c>
    </row>
    <row r="1393" spans="26:42" x14ac:dyDescent="0.25">
      <c r="Z1393"/>
      <c r="AF1393" s="29" t="s">
        <v>1671</v>
      </c>
      <c r="AG1393" s="29" t="s">
        <v>1678</v>
      </c>
      <c r="AH1393" s="32">
        <v>14.05</v>
      </c>
      <c r="AI1393" s="33">
        <v>1392</v>
      </c>
      <c r="AK1393" s="34" t="s">
        <v>1671</v>
      </c>
      <c r="AL1393" s="29" t="s">
        <v>1678</v>
      </c>
      <c r="AM1393" s="29">
        <v>111</v>
      </c>
      <c r="AN1393" s="34" t="s">
        <v>1671</v>
      </c>
      <c r="AO1393" s="29" t="s">
        <v>1678</v>
      </c>
      <c r="AP1393" s="29">
        <v>7759684</v>
      </c>
    </row>
    <row r="1394" spans="26:42" x14ac:dyDescent="0.25">
      <c r="Z1394"/>
      <c r="AF1394" s="29" t="s">
        <v>1671</v>
      </c>
      <c r="AG1394" s="29" t="s">
        <v>1679</v>
      </c>
      <c r="AH1394" s="32">
        <v>21.55</v>
      </c>
      <c r="AI1394" s="33">
        <v>1393</v>
      </c>
      <c r="AK1394" s="34" t="s">
        <v>1671</v>
      </c>
      <c r="AL1394" s="29" t="s">
        <v>1679</v>
      </c>
      <c r="AM1394" s="29">
        <v>266</v>
      </c>
      <c r="AN1394" s="34" t="s">
        <v>1671</v>
      </c>
      <c r="AO1394" s="29" t="s">
        <v>1679</v>
      </c>
      <c r="AP1394" s="29">
        <v>12434537</v>
      </c>
    </row>
    <row r="1395" spans="26:42" x14ac:dyDescent="0.25">
      <c r="Z1395"/>
      <c r="AF1395" s="29" t="s">
        <v>1671</v>
      </c>
      <c r="AG1395" s="29" t="s">
        <v>1680</v>
      </c>
      <c r="AH1395" s="32">
        <v>72.489999999999995</v>
      </c>
      <c r="AI1395" s="33">
        <v>1394</v>
      </c>
      <c r="AK1395" s="34" t="s">
        <v>1671</v>
      </c>
      <c r="AL1395" s="29" t="s">
        <v>1680</v>
      </c>
      <c r="AM1395" s="29">
        <v>98</v>
      </c>
      <c r="AN1395" s="34" t="s">
        <v>1671</v>
      </c>
      <c r="AO1395" s="29" t="s">
        <v>1680</v>
      </c>
      <c r="AP1395" s="29">
        <v>1331138</v>
      </c>
    </row>
    <row r="1396" spans="26:42" x14ac:dyDescent="0.25">
      <c r="Z1396"/>
      <c r="AF1396" s="29" t="s">
        <v>1671</v>
      </c>
      <c r="AG1396" s="29" t="s">
        <v>1681</v>
      </c>
      <c r="AH1396" s="32">
        <v>45.38</v>
      </c>
      <c r="AI1396" s="33">
        <v>1395</v>
      </c>
      <c r="AK1396" s="34" t="s">
        <v>1671</v>
      </c>
      <c r="AL1396" s="29" t="s">
        <v>1681</v>
      </c>
      <c r="AM1396" s="29">
        <v>789</v>
      </c>
      <c r="AN1396" s="34" t="s">
        <v>1671</v>
      </c>
      <c r="AO1396" s="29" t="s">
        <v>1681</v>
      </c>
      <c r="AP1396" s="29">
        <v>17495459</v>
      </c>
    </row>
    <row r="1397" spans="26:42" x14ac:dyDescent="0.25">
      <c r="Z1397"/>
      <c r="AF1397" s="29" t="s">
        <v>1671</v>
      </c>
      <c r="AG1397" s="29" t="s">
        <v>1682</v>
      </c>
      <c r="AH1397" s="32">
        <v>84.67</v>
      </c>
      <c r="AI1397" s="33">
        <v>1396</v>
      </c>
      <c r="AK1397" s="34" t="s">
        <v>1671</v>
      </c>
      <c r="AL1397" s="29" t="s">
        <v>1682</v>
      </c>
      <c r="AM1397" s="29">
        <v>657</v>
      </c>
      <c r="AN1397" s="34" t="s">
        <v>1671</v>
      </c>
      <c r="AO1397" s="29" t="s">
        <v>1682</v>
      </c>
      <c r="AP1397" s="29">
        <v>7795013</v>
      </c>
    </row>
    <row r="1398" spans="26:42" x14ac:dyDescent="0.25">
      <c r="Z1398"/>
      <c r="AF1398" s="29" t="s">
        <v>1671</v>
      </c>
      <c r="AG1398" s="29" t="s">
        <v>1683</v>
      </c>
      <c r="AH1398" s="32">
        <v>7.58</v>
      </c>
      <c r="AI1398" s="33">
        <v>1397</v>
      </c>
      <c r="AK1398" s="34" t="s">
        <v>1671</v>
      </c>
      <c r="AL1398" s="29" t="s">
        <v>1683</v>
      </c>
      <c r="AM1398" s="29">
        <v>310</v>
      </c>
      <c r="AN1398" s="34" t="s">
        <v>1671</v>
      </c>
      <c r="AO1398" s="29" t="s">
        <v>1683</v>
      </c>
      <c r="AP1398" s="29">
        <v>41281717</v>
      </c>
    </row>
    <row r="1399" spans="26:42" x14ac:dyDescent="0.25">
      <c r="Z1399"/>
      <c r="AF1399" s="29" t="s">
        <v>1671</v>
      </c>
      <c r="AG1399" s="29" t="s">
        <v>1684</v>
      </c>
      <c r="AH1399" s="32">
        <v>23.91</v>
      </c>
      <c r="AI1399" s="33">
        <v>1398</v>
      </c>
      <c r="AK1399" s="34" t="s">
        <v>1671</v>
      </c>
      <c r="AL1399" s="29" t="s">
        <v>1684</v>
      </c>
      <c r="AM1399" s="29">
        <v>365</v>
      </c>
      <c r="AN1399" s="34" t="s">
        <v>1671</v>
      </c>
      <c r="AO1399" s="29" t="s">
        <v>1684</v>
      </c>
      <c r="AP1399" s="29">
        <v>14973888</v>
      </c>
    </row>
    <row r="1400" spans="26:42" x14ac:dyDescent="0.25">
      <c r="Z1400"/>
      <c r="AF1400" s="29" t="s">
        <v>1671</v>
      </c>
      <c r="AG1400" s="29" t="s">
        <v>1685</v>
      </c>
      <c r="AH1400" s="32">
        <v>52.92</v>
      </c>
      <c r="AI1400" s="33">
        <v>1399</v>
      </c>
      <c r="AK1400" s="34" t="s">
        <v>1671</v>
      </c>
      <c r="AL1400" s="29" t="s">
        <v>1685</v>
      </c>
      <c r="AM1400" s="29">
        <v>757</v>
      </c>
      <c r="AN1400" s="34" t="s">
        <v>1671</v>
      </c>
      <c r="AO1400" s="29" t="s">
        <v>1685</v>
      </c>
      <c r="AP1400" s="29">
        <v>14296201</v>
      </c>
    </row>
    <row r="1401" spans="26:42" x14ac:dyDescent="0.25">
      <c r="Z1401"/>
      <c r="AF1401" s="29" t="s">
        <v>1671</v>
      </c>
      <c r="AG1401" s="29" t="s">
        <v>1686</v>
      </c>
      <c r="AH1401" s="32">
        <v>20.14</v>
      </c>
      <c r="AI1401" s="33">
        <v>1400</v>
      </c>
      <c r="AK1401" s="34" t="s">
        <v>1671</v>
      </c>
      <c r="AL1401" s="29" t="s">
        <v>1686</v>
      </c>
      <c r="AM1401" s="29">
        <v>714</v>
      </c>
      <c r="AN1401" s="34" t="s">
        <v>1671</v>
      </c>
      <c r="AO1401" s="29" t="s">
        <v>1686</v>
      </c>
      <c r="AP1401" s="29">
        <v>35002972</v>
      </c>
    </row>
    <row r="1402" spans="26:42" x14ac:dyDescent="0.25">
      <c r="Z1402"/>
      <c r="AF1402" s="29" t="s">
        <v>1671</v>
      </c>
      <c r="AG1402" s="29" t="s">
        <v>1687</v>
      </c>
      <c r="AH1402" s="32">
        <v>33.380000000000003</v>
      </c>
      <c r="AI1402" s="33">
        <v>1401</v>
      </c>
      <c r="AK1402" s="34" t="s">
        <v>1671</v>
      </c>
      <c r="AL1402" s="29" t="s">
        <v>1687</v>
      </c>
      <c r="AM1402" s="29">
        <v>351</v>
      </c>
      <c r="AN1402" s="34" t="s">
        <v>1671</v>
      </c>
      <c r="AO1402" s="29" t="s">
        <v>1687</v>
      </c>
      <c r="AP1402" s="29">
        <v>10589860</v>
      </c>
    </row>
    <row r="1403" spans="26:42" x14ac:dyDescent="0.25">
      <c r="Z1403"/>
      <c r="AF1403" s="29" t="s">
        <v>1671</v>
      </c>
      <c r="AG1403" s="29" t="s">
        <v>1688</v>
      </c>
      <c r="AH1403" s="32">
        <v>61.32</v>
      </c>
      <c r="AI1403" s="33">
        <v>1402</v>
      </c>
      <c r="AK1403" s="34" t="s">
        <v>1671</v>
      </c>
      <c r="AL1403" s="29" t="s">
        <v>1688</v>
      </c>
      <c r="AM1403" s="29">
        <v>728</v>
      </c>
      <c r="AN1403" s="34" t="s">
        <v>1671</v>
      </c>
      <c r="AO1403" s="29" t="s">
        <v>1688</v>
      </c>
      <c r="AP1403" s="29">
        <v>11814936</v>
      </c>
    </row>
    <row r="1404" spans="26:42" x14ac:dyDescent="0.25">
      <c r="Z1404"/>
      <c r="AF1404" s="29" t="s">
        <v>1671</v>
      </c>
      <c r="AG1404" s="29" t="s">
        <v>1689</v>
      </c>
      <c r="AH1404" s="32">
        <v>125.27</v>
      </c>
      <c r="AI1404" s="33">
        <v>1403</v>
      </c>
      <c r="AK1404" s="34" t="s">
        <v>1671</v>
      </c>
      <c r="AL1404" s="29" t="s">
        <v>1689</v>
      </c>
      <c r="AM1404" s="29">
        <v>480</v>
      </c>
      <c r="AN1404" s="34" t="s">
        <v>1671</v>
      </c>
      <c r="AO1404" s="29" t="s">
        <v>1689</v>
      </c>
      <c r="AP1404" s="29">
        <v>3839570</v>
      </c>
    </row>
    <row r="1405" spans="26:42" x14ac:dyDescent="0.25">
      <c r="Z1405"/>
      <c r="AF1405" s="29" t="s">
        <v>1671</v>
      </c>
      <c r="AG1405" s="29" t="s">
        <v>1690</v>
      </c>
      <c r="AH1405" s="32">
        <v>49.7</v>
      </c>
      <c r="AI1405" s="33">
        <v>1404</v>
      </c>
      <c r="AK1405" s="34" t="s">
        <v>1671</v>
      </c>
      <c r="AL1405" s="29" t="s">
        <v>1690</v>
      </c>
      <c r="AM1405" s="29">
        <v>292</v>
      </c>
      <c r="AN1405" s="34" t="s">
        <v>1671</v>
      </c>
      <c r="AO1405" s="29" t="s">
        <v>1690</v>
      </c>
      <c r="AP1405" s="29">
        <v>5794543</v>
      </c>
    </row>
    <row r="1406" spans="26:42" x14ac:dyDescent="0.25">
      <c r="Z1406"/>
      <c r="AF1406" s="29" t="s">
        <v>1671</v>
      </c>
      <c r="AG1406" s="29" t="s">
        <v>1691</v>
      </c>
      <c r="AH1406" s="32">
        <v>18.170000000000002</v>
      </c>
      <c r="AI1406" s="33">
        <v>1405</v>
      </c>
      <c r="AK1406" s="34" t="s">
        <v>1671</v>
      </c>
      <c r="AL1406" s="29" t="s">
        <v>1691</v>
      </c>
      <c r="AM1406" s="29">
        <v>87</v>
      </c>
      <c r="AN1406" s="34" t="s">
        <v>1671</v>
      </c>
      <c r="AO1406" s="29" t="s">
        <v>1691</v>
      </c>
      <c r="AP1406" s="29">
        <v>4789010</v>
      </c>
    </row>
    <row r="1407" spans="26:42" x14ac:dyDescent="0.25">
      <c r="Z1407"/>
      <c r="AF1407" s="29" t="s">
        <v>1671</v>
      </c>
      <c r="AG1407" s="29" t="s">
        <v>1692</v>
      </c>
      <c r="AH1407" s="32">
        <v>53.74</v>
      </c>
      <c r="AI1407" s="33">
        <v>1406</v>
      </c>
      <c r="AK1407" s="34" t="s">
        <v>1671</v>
      </c>
      <c r="AL1407" s="29" t="s">
        <v>1692</v>
      </c>
      <c r="AM1407" s="29">
        <v>861</v>
      </c>
      <c r="AN1407" s="34" t="s">
        <v>1671</v>
      </c>
      <c r="AO1407" s="29" t="s">
        <v>1692</v>
      </c>
      <c r="AP1407" s="29">
        <v>16031477</v>
      </c>
    </row>
    <row r="1408" spans="26:42" x14ac:dyDescent="0.25">
      <c r="Z1408"/>
      <c r="AF1408" s="29" t="s">
        <v>1671</v>
      </c>
      <c r="AG1408" s="29" t="s">
        <v>1693</v>
      </c>
      <c r="AH1408" s="32">
        <v>16.93</v>
      </c>
      <c r="AI1408" s="33">
        <v>1407</v>
      </c>
      <c r="AK1408" s="34" t="s">
        <v>1671</v>
      </c>
      <c r="AL1408" s="29" t="s">
        <v>1693</v>
      </c>
      <c r="AM1408" s="29">
        <v>181</v>
      </c>
      <c r="AN1408" s="34" t="s">
        <v>1671</v>
      </c>
      <c r="AO1408" s="29" t="s">
        <v>1693</v>
      </c>
      <c r="AP1408" s="29">
        <v>10808006</v>
      </c>
    </row>
    <row r="1409" spans="26:42" x14ac:dyDescent="0.25">
      <c r="Z1409"/>
      <c r="AF1409" s="29" t="s">
        <v>1671</v>
      </c>
      <c r="AG1409" s="29" t="s">
        <v>1694</v>
      </c>
      <c r="AH1409" s="32">
        <v>198.56</v>
      </c>
      <c r="AI1409" s="33">
        <v>1408</v>
      </c>
      <c r="AK1409" s="34" t="s">
        <v>1671</v>
      </c>
      <c r="AL1409" s="29" t="s">
        <v>1694</v>
      </c>
      <c r="AM1409" s="29">
        <v>991</v>
      </c>
      <c r="AN1409" s="34" t="s">
        <v>1671</v>
      </c>
      <c r="AO1409" s="29" t="s">
        <v>1694</v>
      </c>
      <c r="AP1409" s="29">
        <v>4980881</v>
      </c>
    </row>
    <row r="1410" spans="26:42" x14ac:dyDescent="0.25">
      <c r="Z1410"/>
      <c r="AF1410" s="29" t="s">
        <v>1695</v>
      </c>
      <c r="AG1410" s="29" t="s">
        <v>1696</v>
      </c>
      <c r="AH1410" s="32">
        <v>82.12</v>
      </c>
      <c r="AI1410" s="33">
        <v>1409</v>
      </c>
      <c r="AK1410" s="34" t="s">
        <v>1695</v>
      </c>
      <c r="AL1410" s="29" t="s">
        <v>1696</v>
      </c>
      <c r="AM1410" s="29">
        <v>182</v>
      </c>
      <c r="AN1410" s="34" t="s">
        <v>1695</v>
      </c>
      <c r="AO1410" s="29" t="s">
        <v>1696</v>
      </c>
      <c r="AP1410" s="29">
        <v>2204013</v>
      </c>
    </row>
    <row r="1411" spans="26:42" x14ac:dyDescent="0.25">
      <c r="Z1411"/>
      <c r="AF1411" s="29" t="s">
        <v>1695</v>
      </c>
      <c r="AG1411" s="29" t="s">
        <v>1697</v>
      </c>
      <c r="AH1411" s="32">
        <v>63.03</v>
      </c>
      <c r="AI1411" s="33">
        <v>1410</v>
      </c>
      <c r="AK1411" s="34" t="s">
        <v>1695</v>
      </c>
      <c r="AL1411" s="29" t="s">
        <v>1697</v>
      </c>
      <c r="AM1411" s="29">
        <v>163</v>
      </c>
      <c r="AN1411" s="34" t="s">
        <v>1695</v>
      </c>
      <c r="AO1411" s="29" t="s">
        <v>1697</v>
      </c>
      <c r="AP1411" s="29">
        <v>2649380</v>
      </c>
    </row>
    <row r="1412" spans="26:42" x14ac:dyDescent="0.25">
      <c r="Z1412"/>
      <c r="AF1412" s="29" t="s">
        <v>1695</v>
      </c>
      <c r="AG1412" s="29" t="s">
        <v>1698</v>
      </c>
      <c r="AH1412" s="32">
        <v>56.25</v>
      </c>
      <c r="AI1412" s="33">
        <v>1411</v>
      </c>
      <c r="AK1412" s="34" t="s">
        <v>1695</v>
      </c>
      <c r="AL1412" s="29" t="s">
        <v>1698</v>
      </c>
      <c r="AM1412" s="29">
        <v>929</v>
      </c>
      <c r="AN1412" s="34" t="s">
        <v>1695</v>
      </c>
      <c r="AO1412" s="29" t="s">
        <v>1698</v>
      </c>
      <c r="AP1412" s="29">
        <v>16595415</v>
      </c>
    </row>
    <row r="1413" spans="26:42" x14ac:dyDescent="0.25">
      <c r="Z1413"/>
      <c r="AF1413" s="29" t="s">
        <v>1695</v>
      </c>
      <c r="AG1413" s="29" t="s">
        <v>1699</v>
      </c>
      <c r="AH1413" s="32">
        <v>13.88</v>
      </c>
      <c r="AI1413" s="33">
        <v>1412</v>
      </c>
      <c r="AK1413" s="34" t="s">
        <v>1695</v>
      </c>
      <c r="AL1413" s="29" t="s">
        <v>1699</v>
      </c>
      <c r="AM1413" s="29">
        <v>188</v>
      </c>
      <c r="AN1413" s="34" t="s">
        <v>1695</v>
      </c>
      <c r="AO1413" s="29" t="s">
        <v>1699</v>
      </c>
      <c r="AP1413" s="29">
        <v>13684491</v>
      </c>
    </row>
    <row r="1414" spans="26:42" x14ac:dyDescent="0.25">
      <c r="Z1414"/>
      <c r="AF1414" s="29" t="s">
        <v>1695</v>
      </c>
      <c r="AG1414" s="29" t="s">
        <v>1700</v>
      </c>
      <c r="AH1414" s="32">
        <v>89.59</v>
      </c>
      <c r="AI1414" s="33">
        <v>1413</v>
      </c>
      <c r="AK1414" s="34" t="s">
        <v>1695</v>
      </c>
      <c r="AL1414" s="29" t="s">
        <v>1700</v>
      </c>
      <c r="AM1414" s="29">
        <v>270</v>
      </c>
      <c r="AN1414" s="34" t="s">
        <v>1695</v>
      </c>
      <c r="AO1414" s="29" t="s">
        <v>1700</v>
      </c>
      <c r="AP1414" s="29">
        <v>3030619</v>
      </c>
    </row>
    <row r="1415" spans="26:42" x14ac:dyDescent="0.25">
      <c r="Z1415"/>
      <c r="AF1415" s="29" t="s">
        <v>1695</v>
      </c>
      <c r="AG1415" s="29" t="s">
        <v>1701</v>
      </c>
      <c r="AH1415" s="32">
        <v>165.97</v>
      </c>
      <c r="AI1415" s="33">
        <v>1414</v>
      </c>
      <c r="AK1415" s="34" t="s">
        <v>1695</v>
      </c>
      <c r="AL1415" s="29" t="s">
        <v>1701</v>
      </c>
      <c r="AM1415" s="29">
        <v>564</v>
      </c>
      <c r="AN1415" s="34" t="s">
        <v>1695</v>
      </c>
      <c r="AO1415" s="29" t="s">
        <v>1701</v>
      </c>
      <c r="AP1415" s="29">
        <v>3374091</v>
      </c>
    </row>
    <row r="1416" spans="26:42" x14ac:dyDescent="0.25">
      <c r="Z1416"/>
      <c r="AF1416" s="29" t="s">
        <v>1695</v>
      </c>
      <c r="AG1416" s="29" t="s">
        <v>1702</v>
      </c>
      <c r="AH1416" s="32">
        <v>174.91</v>
      </c>
      <c r="AI1416" s="33">
        <v>1415</v>
      </c>
      <c r="AK1416" s="34" t="s">
        <v>1695</v>
      </c>
      <c r="AL1416" s="29" t="s">
        <v>1702</v>
      </c>
      <c r="AM1416" s="29">
        <v>655</v>
      </c>
      <c r="AN1416" s="34" t="s">
        <v>1695</v>
      </c>
      <c r="AO1416" s="29" t="s">
        <v>1702</v>
      </c>
      <c r="AP1416" s="29">
        <v>3673316</v>
      </c>
    </row>
    <row r="1417" spans="26:42" x14ac:dyDescent="0.25">
      <c r="Z1417"/>
      <c r="AF1417" s="29" t="s">
        <v>1695</v>
      </c>
      <c r="AG1417" s="29" t="s">
        <v>1703</v>
      </c>
      <c r="AH1417" s="32">
        <v>72.42</v>
      </c>
      <c r="AI1417" s="33">
        <v>1416</v>
      </c>
      <c r="AK1417" s="34" t="s">
        <v>1695</v>
      </c>
      <c r="AL1417" s="29" t="s">
        <v>1703</v>
      </c>
      <c r="AM1417" s="29">
        <v>930</v>
      </c>
      <c r="AN1417" s="34" t="s">
        <v>1695</v>
      </c>
      <c r="AO1417" s="29" t="s">
        <v>1703</v>
      </c>
      <c r="AP1417" s="29">
        <v>12834048</v>
      </c>
    </row>
    <row r="1418" spans="26:42" x14ac:dyDescent="0.25">
      <c r="Z1418"/>
      <c r="AF1418" s="29" t="s">
        <v>1695</v>
      </c>
      <c r="AG1418" s="29" t="s">
        <v>1704</v>
      </c>
      <c r="AH1418" s="32">
        <v>61.41</v>
      </c>
      <c r="AI1418" s="33">
        <v>1417</v>
      </c>
      <c r="AK1418" s="34" t="s">
        <v>1695</v>
      </c>
      <c r="AL1418" s="29" t="s">
        <v>1704</v>
      </c>
      <c r="AM1418" s="29">
        <v>809</v>
      </c>
      <c r="AN1418" s="34" t="s">
        <v>1695</v>
      </c>
      <c r="AO1418" s="29" t="s">
        <v>1704</v>
      </c>
      <c r="AP1418" s="29">
        <v>13035449</v>
      </c>
    </row>
    <row r="1419" spans="26:42" x14ac:dyDescent="0.25">
      <c r="Z1419"/>
      <c r="AF1419" s="29" t="s">
        <v>1695</v>
      </c>
      <c r="AG1419" s="29" t="s">
        <v>1705</v>
      </c>
      <c r="AH1419" s="32">
        <v>34.42</v>
      </c>
      <c r="AI1419" s="33">
        <v>1418</v>
      </c>
      <c r="AK1419" s="34" t="s">
        <v>1695</v>
      </c>
      <c r="AL1419" s="29" t="s">
        <v>1705</v>
      </c>
      <c r="AM1419" s="29">
        <v>330</v>
      </c>
      <c r="AN1419" s="34" t="s">
        <v>1695</v>
      </c>
      <c r="AO1419" s="29" t="s">
        <v>1705</v>
      </c>
      <c r="AP1419" s="29">
        <v>9615228</v>
      </c>
    </row>
    <row r="1420" spans="26:42" x14ac:dyDescent="0.25">
      <c r="Z1420"/>
      <c r="AF1420" s="29" t="s">
        <v>1695</v>
      </c>
      <c r="AG1420" s="29" t="s">
        <v>1706</v>
      </c>
      <c r="AH1420" s="32">
        <v>189.8</v>
      </c>
      <c r="AI1420" s="33">
        <v>1419</v>
      </c>
      <c r="AK1420" s="34" t="s">
        <v>1695</v>
      </c>
      <c r="AL1420" s="29" t="s">
        <v>1706</v>
      </c>
      <c r="AM1420" s="29">
        <v>608</v>
      </c>
      <c r="AN1420" s="34" t="s">
        <v>1695</v>
      </c>
      <c r="AO1420" s="29" t="s">
        <v>1706</v>
      </c>
      <c r="AP1420" s="29">
        <v>3166428</v>
      </c>
    </row>
    <row r="1421" spans="26:42" x14ac:dyDescent="0.25">
      <c r="Z1421"/>
      <c r="AF1421" s="29" t="s">
        <v>1695</v>
      </c>
      <c r="AG1421" s="29" t="s">
        <v>1707</v>
      </c>
      <c r="AH1421" s="32">
        <v>11.66</v>
      </c>
      <c r="AI1421" s="33">
        <v>1420</v>
      </c>
      <c r="AK1421" s="34" t="s">
        <v>1695</v>
      </c>
      <c r="AL1421" s="29" t="s">
        <v>1707</v>
      </c>
      <c r="AM1421" s="29">
        <v>59</v>
      </c>
      <c r="AN1421" s="34" t="s">
        <v>1695</v>
      </c>
      <c r="AO1421" s="29" t="s">
        <v>1707</v>
      </c>
      <c r="AP1421" s="29">
        <v>5275748</v>
      </c>
    </row>
    <row r="1422" spans="26:42" x14ac:dyDescent="0.25">
      <c r="Z1422"/>
      <c r="AF1422" s="29" t="s">
        <v>1695</v>
      </c>
      <c r="AG1422" s="29" t="s">
        <v>1708</v>
      </c>
      <c r="AH1422" s="32">
        <v>10.8</v>
      </c>
      <c r="AI1422" s="33">
        <v>1421</v>
      </c>
      <c r="AK1422" s="34" t="s">
        <v>1695</v>
      </c>
      <c r="AL1422" s="29" t="s">
        <v>1708</v>
      </c>
      <c r="AM1422" s="29">
        <v>104</v>
      </c>
      <c r="AN1422" s="34" t="s">
        <v>1695</v>
      </c>
      <c r="AO1422" s="29" t="s">
        <v>1708</v>
      </c>
      <c r="AP1422" s="29">
        <v>9957900</v>
      </c>
    </row>
    <row r="1423" spans="26:42" x14ac:dyDescent="0.25">
      <c r="Z1423"/>
      <c r="AF1423" s="29" t="s">
        <v>1695</v>
      </c>
      <c r="AG1423" s="29" t="s">
        <v>1709</v>
      </c>
      <c r="AH1423" s="32">
        <v>16.690000000000001</v>
      </c>
      <c r="AI1423" s="33">
        <v>1422</v>
      </c>
      <c r="AK1423" s="34" t="s">
        <v>1695</v>
      </c>
      <c r="AL1423" s="29" t="s">
        <v>1709</v>
      </c>
      <c r="AM1423" s="29">
        <v>284</v>
      </c>
      <c r="AN1423" s="34" t="s">
        <v>1695</v>
      </c>
      <c r="AO1423" s="29" t="s">
        <v>1709</v>
      </c>
      <c r="AP1423" s="29">
        <v>17162854</v>
      </c>
    </row>
    <row r="1424" spans="26:42" x14ac:dyDescent="0.25">
      <c r="Z1424"/>
      <c r="AF1424" s="29" t="s">
        <v>1695</v>
      </c>
      <c r="AG1424" s="29" t="s">
        <v>1710</v>
      </c>
      <c r="AH1424" s="32">
        <v>85.94</v>
      </c>
      <c r="AI1424" s="33">
        <v>1423</v>
      </c>
      <c r="AK1424" s="34" t="s">
        <v>1695</v>
      </c>
      <c r="AL1424" s="29" t="s">
        <v>1710</v>
      </c>
      <c r="AM1424" s="29">
        <v>636</v>
      </c>
      <c r="AN1424" s="34" t="s">
        <v>1695</v>
      </c>
      <c r="AO1424" s="29" t="s">
        <v>1710</v>
      </c>
      <c r="AP1424" s="29">
        <v>7342658</v>
      </c>
    </row>
    <row r="1425" spans="26:42" x14ac:dyDescent="0.25">
      <c r="Z1425"/>
      <c r="AF1425" s="29" t="s">
        <v>1695</v>
      </c>
      <c r="AG1425" s="29" t="s">
        <v>1711</v>
      </c>
      <c r="AH1425" s="32">
        <v>144.19</v>
      </c>
      <c r="AI1425" s="33">
        <v>1424</v>
      </c>
      <c r="AK1425" s="34" t="s">
        <v>1695</v>
      </c>
      <c r="AL1425" s="29" t="s">
        <v>1711</v>
      </c>
      <c r="AM1425" s="29">
        <v>369</v>
      </c>
      <c r="AN1425" s="34" t="s">
        <v>1695</v>
      </c>
      <c r="AO1425" s="29" t="s">
        <v>1711</v>
      </c>
      <c r="AP1425" s="29">
        <v>2583441</v>
      </c>
    </row>
    <row r="1426" spans="26:42" x14ac:dyDescent="0.25">
      <c r="Z1426"/>
      <c r="AF1426" s="29" t="s">
        <v>1695</v>
      </c>
      <c r="AG1426" s="29" t="s">
        <v>1712</v>
      </c>
      <c r="AH1426" s="32">
        <v>30.13</v>
      </c>
      <c r="AI1426" s="33">
        <v>1425</v>
      </c>
      <c r="AK1426" s="34" t="s">
        <v>1695</v>
      </c>
      <c r="AL1426" s="29" t="s">
        <v>1712</v>
      </c>
      <c r="AM1426" s="29">
        <v>125</v>
      </c>
      <c r="AN1426" s="34" t="s">
        <v>1695</v>
      </c>
      <c r="AO1426" s="29" t="s">
        <v>1712</v>
      </c>
      <c r="AP1426" s="29">
        <v>3932860</v>
      </c>
    </row>
    <row r="1427" spans="26:42" x14ac:dyDescent="0.25">
      <c r="Z1427"/>
      <c r="AF1427" s="29" t="s">
        <v>1695</v>
      </c>
      <c r="AG1427" s="29" t="s">
        <v>1713</v>
      </c>
      <c r="AH1427" s="32">
        <v>102.17</v>
      </c>
      <c r="AI1427" s="33">
        <v>1426</v>
      </c>
      <c r="AK1427" s="34" t="s">
        <v>1695</v>
      </c>
      <c r="AL1427" s="29" t="s">
        <v>1713</v>
      </c>
      <c r="AM1427" s="29">
        <v>413</v>
      </c>
      <c r="AN1427" s="34" t="s">
        <v>1695</v>
      </c>
      <c r="AO1427" s="29" t="s">
        <v>1713</v>
      </c>
      <c r="AP1427" s="29">
        <v>4008061</v>
      </c>
    </row>
    <row r="1428" spans="26:42" x14ac:dyDescent="0.25">
      <c r="Z1428"/>
      <c r="AF1428" s="29" t="s">
        <v>1695</v>
      </c>
      <c r="AG1428" s="29" t="s">
        <v>1714</v>
      </c>
      <c r="AH1428" s="32">
        <v>17.63</v>
      </c>
      <c r="AI1428" s="33">
        <v>1427</v>
      </c>
      <c r="AK1428" s="34" t="s">
        <v>1695</v>
      </c>
      <c r="AL1428" s="29" t="s">
        <v>1714</v>
      </c>
      <c r="AM1428" s="29">
        <v>183</v>
      </c>
      <c r="AN1428" s="34" t="s">
        <v>1695</v>
      </c>
      <c r="AO1428" s="29" t="s">
        <v>1714</v>
      </c>
      <c r="AP1428" s="29">
        <v>10325771</v>
      </c>
    </row>
    <row r="1429" spans="26:42" x14ac:dyDescent="0.25">
      <c r="Z1429"/>
      <c r="AF1429" s="29" t="s">
        <v>1695</v>
      </c>
      <c r="AG1429" s="29" t="s">
        <v>1715</v>
      </c>
      <c r="AH1429" s="32">
        <v>15.99</v>
      </c>
      <c r="AI1429" s="33">
        <v>1428</v>
      </c>
      <c r="AK1429" s="34" t="s">
        <v>1695</v>
      </c>
      <c r="AL1429" s="29" t="s">
        <v>1715</v>
      </c>
      <c r="AM1429" s="29">
        <v>275</v>
      </c>
      <c r="AN1429" s="34" t="s">
        <v>1695</v>
      </c>
      <c r="AO1429" s="29" t="s">
        <v>1715</v>
      </c>
      <c r="AP1429" s="29">
        <v>17606042</v>
      </c>
    </row>
    <row r="1430" spans="26:42" x14ac:dyDescent="0.25">
      <c r="Z1430"/>
      <c r="AF1430" s="29" t="s">
        <v>1695</v>
      </c>
      <c r="AG1430" s="29" t="s">
        <v>1716</v>
      </c>
      <c r="AH1430" s="32">
        <v>14.03</v>
      </c>
      <c r="AI1430" s="33">
        <v>1429</v>
      </c>
      <c r="AK1430" s="34" t="s">
        <v>1695</v>
      </c>
      <c r="AL1430" s="29" t="s">
        <v>1716</v>
      </c>
      <c r="AM1430" s="29">
        <v>165</v>
      </c>
      <c r="AN1430" s="34" t="s">
        <v>1695</v>
      </c>
      <c r="AO1430" s="29" t="s">
        <v>1716</v>
      </c>
      <c r="AP1430" s="29">
        <v>12079127</v>
      </c>
    </row>
    <row r="1431" spans="26:42" x14ac:dyDescent="0.25">
      <c r="Z1431"/>
      <c r="AF1431" s="29" t="s">
        <v>1695</v>
      </c>
      <c r="AG1431" s="29" t="s">
        <v>1717</v>
      </c>
      <c r="AH1431" s="32">
        <v>6.81</v>
      </c>
      <c r="AI1431" s="33">
        <v>1430</v>
      </c>
      <c r="AK1431" s="34" t="s">
        <v>1695</v>
      </c>
      <c r="AL1431" s="29" t="s">
        <v>1717</v>
      </c>
      <c r="AM1431" s="29">
        <v>53</v>
      </c>
      <c r="AN1431" s="34" t="s">
        <v>1695</v>
      </c>
      <c r="AO1431" s="29" t="s">
        <v>1717</v>
      </c>
      <c r="AP1431" s="29">
        <v>7713479</v>
      </c>
    </row>
    <row r="1432" spans="26:42" x14ac:dyDescent="0.25">
      <c r="Z1432"/>
      <c r="AF1432" s="29" t="s">
        <v>1695</v>
      </c>
      <c r="AG1432" s="29" t="s">
        <v>1718</v>
      </c>
      <c r="AH1432" s="32">
        <v>14.24</v>
      </c>
      <c r="AI1432" s="33">
        <v>1431</v>
      </c>
      <c r="AK1432" s="34" t="s">
        <v>1695</v>
      </c>
      <c r="AL1432" s="29" t="s">
        <v>1718</v>
      </c>
      <c r="AM1432" s="29">
        <v>172</v>
      </c>
      <c r="AN1432" s="34" t="s">
        <v>1695</v>
      </c>
      <c r="AO1432" s="29" t="s">
        <v>1718</v>
      </c>
      <c r="AP1432" s="29">
        <v>12222011</v>
      </c>
    </row>
    <row r="1433" spans="26:42" x14ac:dyDescent="0.25">
      <c r="Z1433"/>
      <c r="AF1433" s="29" t="s">
        <v>1695</v>
      </c>
      <c r="AG1433" s="29" t="s">
        <v>1719</v>
      </c>
      <c r="AH1433" s="32">
        <v>35.020000000000003</v>
      </c>
      <c r="AI1433" s="33">
        <v>1432</v>
      </c>
      <c r="AK1433" s="34" t="s">
        <v>1695</v>
      </c>
      <c r="AL1433" s="29" t="s">
        <v>1719</v>
      </c>
      <c r="AM1433" s="29">
        <v>111</v>
      </c>
      <c r="AN1433" s="34" t="s">
        <v>1695</v>
      </c>
      <c r="AO1433" s="29" t="s">
        <v>1719</v>
      </c>
      <c r="AP1433" s="29">
        <v>2998027</v>
      </c>
    </row>
    <row r="1434" spans="26:42" x14ac:dyDescent="0.25">
      <c r="Z1434"/>
      <c r="AF1434" s="29" t="s">
        <v>1695</v>
      </c>
      <c r="AG1434" s="29" t="s">
        <v>1720</v>
      </c>
      <c r="AH1434" s="32">
        <v>58.53</v>
      </c>
      <c r="AI1434" s="33">
        <v>1433</v>
      </c>
      <c r="AK1434" s="34" t="s">
        <v>1695</v>
      </c>
      <c r="AL1434" s="29" t="s">
        <v>1720</v>
      </c>
      <c r="AM1434" s="29">
        <v>492</v>
      </c>
      <c r="AN1434" s="34" t="s">
        <v>1695</v>
      </c>
      <c r="AO1434" s="29" t="s">
        <v>1720</v>
      </c>
      <c r="AP1434" s="29">
        <v>8303499</v>
      </c>
    </row>
    <row r="1435" spans="26:42" x14ac:dyDescent="0.25">
      <c r="Z1435"/>
      <c r="AF1435" s="29" t="s">
        <v>1695</v>
      </c>
      <c r="AG1435" s="29" t="s">
        <v>1721</v>
      </c>
      <c r="AH1435" s="32">
        <v>19.920000000000002</v>
      </c>
      <c r="AI1435" s="33">
        <v>1434</v>
      </c>
      <c r="AK1435" s="34" t="s">
        <v>1695</v>
      </c>
      <c r="AL1435" s="29" t="s">
        <v>1721</v>
      </c>
      <c r="AM1435" s="29">
        <v>350</v>
      </c>
      <c r="AN1435" s="34" t="s">
        <v>1695</v>
      </c>
      <c r="AO1435" s="29" t="s">
        <v>1721</v>
      </c>
      <c r="AP1435" s="29">
        <v>17719670</v>
      </c>
    </row>
    <row r="1436" spans="26:42" x14ac:dyDescent="0.25">
      <c r="Z1436"/>
      <c r="AF1436" s="29" t="s">
        <v>1695</v>
      </c>
      <c r="AG1436" s="29" t="s">
        <v>1722</v>
      </c>
      <c r="AH1436" s="32">
        <v>29.18</v>
      </c>
      <c r="AI1436" s="33">
        <v>1435</v>
      </c>
      <c r="AK1436" s="34" t="s">
        <v>1695</v>
      </c>
      <c r="AL1436" s="29" t="s">
        <v>1722</v>
      </c>
      <c r="AM1436" s="29">
        <v>197</v>
      </c>
      <c r="AN1436" s="34" t="s">
        <v>1695</v>
      </c>
      <c r="AO1436" s="29" t="s">
        <v>1722</v>
      </c>
      <c r="AP1436" s="29">
        <v>6837008</v>
      </c>
    </row>
    <row r="1437" spans="26:42" x14ac:dyDescent="0.25">
      <c r="Z1437"/>
      <c r="AF1437" s="29" t="s">
        <v>1695</v>
      </c>
      <c r="AG1437" s="29" t="s">
        <v>1723</v>
      </c>
      <c r="AH1437" s="32">
        <v>21.12</v>
      </c>
      <c r="AI1437" s="33">
        <v>1436</v>
      </c>
      <c r="AK1437" s="34" t="s">
        <v>1695</v>
      </c>
      <c r="AL1437" s="29" t="s">
        <v>1723</v>
      </c>
      <c r="AM1437" s="29">
        <v>92</v>
      </c>
      <c r="AN1437" s="34" t="s">
        <v>1695</v>
      </c>
      <c r="AO1437" s="29" t="s">
        <v>1723</v>
      </c>
      <c r="AP1437" s="29">
        <v>4380351</v>
      </c>
    </row>
    <row r="1438" spans="26:42" x14ac:dyDescent="0.25">
      <c r="Z1438"/>
      <c r="AF1438" s="29" t="s">
        <v>1724</v>
      </c>
      <c r="AG1438" s="29" t="s">
        <v>1725</v>
      </c>
      <c r="AH1438" s="32">
        <v>17.62</v>
      </c>
      <c r="AI1438" s="33">
        <v>1437</v>
      </c>
      <c r="AK1438" s="34" t="s">
        <v>1724</v>
      </c>
      <c r="AL1438" s="29" t="s">
        <v>1725</v>
      </c>
      <c r="AM1438" s="29">
        <v>105</v>
      </c>
      <c r="AN1438" s="34" t="s">
        <v>1724</v>
      </c>
      <c r="AO1438" s="29" t="s">
        <v>1725</v>
      </c>
      <c r="AP1438" s="29">
        <v>6044123</v>
      </c>
    </row>
    <row r="1439" spans="26:42" x14ac:dyDescent="0.25">
      <c r="Z1439"/>
      <c r="AF1439" s="29" t="s">
        <v>1724</v>
      </c>
      <c r="AG1439" s="29" t="s">
        <v>1726</v>
      </c>
      <c r="AH1439" s="32">
        <v>17.079999999999998</v>
      </c>
      <c r="AI1439" s="33">
        <v>1438</v>
      </c>
      <c r="AK1439" s="34" t="s">
        <v>1724</v>
      </c>
      <c r="AL1439" s="29" t="s">
        <v>1726</v>
      </c>
      <c r="AM1439" s="29">
        <v>368</v>
      </c>
      <c r="AN1439" s="34" t="s">
        <v>1724</v>
      </c>
      <c r="AO1439" s="29" t="s">
        <v>1726</v>
      </c>
      <c r="AP1439" s="29">
        <v>21403255</v>
      </c>
    </row>
    <row r="1440" spans="26:42" x14ac:dyDescent="0.25">
      <c r="Z1440"/>
      <c r="AF1440" s="29" t="s">
        <v>1724</v>
      </c>
      <c r="AG1440" s="29" t="s">
        <v>1727</v>
      </c>
      <c r="AH1440" s="32">
        <v>9.6300000000000008</v>
      </c>
      <c r="AI1440" s="33">
        <v>1439</v>
      </c>
      <c r="AK1440" s="34" t="s">
        <v>1724</v>
      </c>
      <c r="AL1440" s="29" t="s">
        <v>1727</v>
      </c>
      <c r="AM1440" s="29">
        <v>374</v>
      </c>
      <c r="AN1440" s="34" t="s">
        <v>1724</v>
      </c>
      <c r="AO1440" s="29" t="s">
        <v>1727</v>
      </c>
      <c r="AP1440" s="29">
        <v>38841036</v>
      </c>
    </row>
    <row r="1441" spans="26:42" x14ac:dyDescent="0.25">
      <c r="Z1441"/>
      <c r="AF1441" s="29" t="s">
        <v>1724</v>
      </c>
      <c r="AG1441" s="29" t="s">
        <v>1728</v>
      </c>
      <c r="AH1441" s="32">
        <v>14.73</v>
      </c>
      <c r="AI1441" s="33">
        <v>1440</v>
      </c>
      <c r="AK1441" s="34" t="s">
        <v>1724</v>
      </c>
      <c r="AL1441" s="29" t="s">
        <v>1728</v>
      </c>
      <c r="AM1441" s="29">
        <v>346</v>
      </c>
      <c r="AN1441" s="34" t="s">
        <v>1724</v>
      </c>
      <c r="AO1441" s="29" t="s">
        <v>1728</v>
      </c>
      <c r="AP1441" s="29">
        <v>23729193</v>
      </c>
    </row>
    <row r="1442" spans="26:42" x14ac:dyDescent="0.25">
      <c r="Z1442"/>
      <c r="AF1442" s="29" t="s">
        <v>1724</v>
      </c>
      <c r="AG1442" s="29" t="s">
        <v>1729</v>
      </c>
      <c r="AH1442" s="32">
        <v>18.239999999999998</v>
      </c>
      <c r="AI1442" s="33">
        <v>1441</v>
      </c>
      <c r="AK1442" s="34" t="s">
        <v>1724</v>
      </c>
      <c r="AL1442" s="29" t="s">
        <v>1729</v>
      </c>
      <c r="AM1442" s="29">
        <v>513</v>
      </c>
      <c r="AN1442" s="34" t="s">
        <v>1724</v>
      </c>
      <c r="AO1442" s="29" t="s">
        <v>1729</v>
      </c>
      <c r="AP1442" s="29">
        <v>27819845</v>
      </c>
    </row>
    <row r="1443" spans="26:42" x14ac:dyDescent="0.25">
      <c r="Z1443"/>
      <c r="AF1443" s="29" t="s">
        <v>1724</v>
      </c>
      <c r="AG1443" s="29" t="s">
        <v>1730</v>
      </c>
      <c r="AH1443" s="32">
        <v>20.13</v>
      </c>
      <c r="AI1443" s="33">
        <v>1442</v>
      </c>
      <c r="AK1443" s="34" t="s">
        <v>1724</v>
      </c>
      <c r="AL1443" s="29" t="s">
        <v>1730</v>
      </c>
      <c r="AM1443" s="29">
        <v>273</v>
      </c>
      <c r="AN1443" s="34" t="s">
        <v>1724</v>
      </c>
      <c r="AO1443" s="29" t="s">
        <v>1730</v>
      </c>
      <c r="AP1443" s="29">
        <v>13783894</v>
      </c>
    </row>
    <row r="1444" spans="26:42" x14ac:dyDescent="0.25">
      <c r="Z1444"/>
      <c r="AF1444" s="29" t="s">
        <v>1724</v>
      </c>
      <c r="AG1444" s="29" t="s">
        <v>1731</v>
      </c>
      <c r="AH1444" s="32">
        <v>31.33</v>
      </c>
      <c r="AI1444" s="33">
        <v>1443</v>
      </c>
      <c r="AK1444" s="34" t="s">
        <v>1724</v>
      </c>
      <c r="AL1444" s="29" t="s">
        <v>1731</v>
      </c>
      <c r="AM1444" s="29">
        <v>466</v>
      </c>
      <c r="AN1444" s="34" t="s">
        <v>1724</v>
      </c>
      <c r="AO1444" s="29" t="s">
        <v>1731</v>
      </c>
      <c r="AP1444" s="29">
        <v>15112936</v>
      </c>
    </row>
    <row r="1445" spans="26:42" x14ac:dyDescent="0.25">
      <c r="Z1445"/>
      <c r="AF1445" s="29" t="s">
        <v>1724</v>
      </c>
      <c r="AG1445" s="29" t="s">
        <v>1732</v>
      </c>
      <c r="AH1445" s="32">
        <v>44.78</v>
      </c>
      <c r="AI1445" s="33">
        <v>1444</v>
      </c>
      <c r="AK1445" s="34" t="s">
        <v>1724</v>
      </c>
      <c r="AL1445" s="29" t="s">
        <v>1732</v>
      </c>
      <c r="AM1445" s="29">
        <v>430</v>
      </c>
      <c r="AN1445" s="34" t="s">
        <v>1724</v>
      </c>
      <c r="AO1445" s="29" t="s">
        <v>1732</v>
      </c>
      <c r="AP1445" s="29">
        <v>9646331</v>
      </c>
    </row>
    <row r="1446" spans="26:42" x14ac:dyDescent="0.25">
      <c r="Z1446"/>
      <c r="AF1446" s="29" t="s">
        <v>1724</v>
      </c>
      <c r="AG1446" s="29" t="s">
        <v>1733</v>
      </c>
      <c r="AH1446" s="32">
        <v>9.4600000000000009</v>
      </c>
      <c r="AI1446" s="33">
        <v>1445</v>
      </c>
      <c r="AK1446" s="34" t="s">
        <v>1724</v>
      </c>
      <c r="AL1446" s="29" t="s">
        <v>1733</v>
      </c>
      <c r="AM1446" s="29">
        <v>295</v>
      </c>
      <c r="AN1446" s="34" t="s">
        <v>1724</v>
      </c>
      <c r="AO1446" s="29" t="s">
        <v>1733</v>
      </c>
      <c r="AP1446" s="29">
        <v>31458311</v>
      </c>
    </row>
    <row r="1447" spans="26:42" x14ac:dyDescent="0.25">
      <c r="Z1447"/>
      <c r="AF1447" s="29" t="s">
        <v>1724</v>
      </c>
      <c r="AG1447" s="29" t="s">
        <v>1734</v>
      </c>
      <c r="AH1447" s="32">
        <v>3.59</v>
      </c>
      <c r="AI1447" s="33">
        <v>1446</v>
      </c>
      <c r="AK1447" s="34" t="s">
        <v>1724</v>
      </c>
      <c r="AL1447" s="29" t="s">
        <v>1734</v>
      </c>
      <c r="AM1447" s="29">
        <v>27</v>
      </c>
      <c r="AN1447" s="34" t="s">
        <v>1724</v>
      </c>
      <c r="AO1447" s="29" t="s">
        <v>1734</v>
      </c>
      <c r="AP1447" s="29">
        <v>7651520</v>
      </c>
    </row>
    <row r="1448" spans="26:42" x14ac:dyDescent="0.25">
      <c r="Z1448"/>
      <c r="AF1448" s="29" t="s">
        <v>1724</v>
      </c>
      <c r="AG1448" s="29" t="s">
        <v>1735</v>
      </c>
      <c r="AH1448" s="32">
        <v>7.57</v>
      </c>
      <c r="AI1448" s="33">
        <v>1447</v>
      </c>
      <c r="AK1448" s="34" t="s">
        <v>1724</v>
      </c>
      <c r="AL1448" s="29" t="s">
        <v>1735</v>
      </c>
      <c r="AM1448" s="29">
        <v>186</v>
      </c>
      <c r="AN1448" s="34" t="s">
        <v>1724</v>
      </c>
      <c r="AO1448" s="29" t="s">
        <v>1735</v>
      </c>
      <c r="AP1448" s="29">
        <v>24118806</v>
      </c>
    </row>
    <row r="1449" spans="26:42" x14ac:dyDescent="0.25">
      <c r="Z1449"/>
      <c r="AF1449" s="29" t="s">
        <v>1724</v>
      </c>
      <c r="AG1449" s="29" t="s">
        <v>1736</v>
      </c>
      <c r="AH1449" s="32">
        <v>28.72</v>
      </c>
      <c r="AI1449" s="33">
        <v>1448</v>
      </c>
      <c r="AK1449" s="34" t="s">
        <v>1724</v>
      </c>
      <c r="AL1449" s="29" t="s">
        <v>1736</v>
      </c>
      <c r="AM1449" s="29">
        <v>575</v>
      </c>
      <c r="AN1449" s="34" t="s">
        <v>1724</v>
      </c>
      <c r="AO1449" s="29" t="s">
        <v>1736</v>
      </c>
      <c r="AP1449" s="29">
        <v>20128429</v>
      </c>
    </row>
    <row r="1450" spans="26:42" x14ac:dyDescent="0.25">
      <c r="Z1450"/>
      <c r="AF1450" s="29" t="s">
        <v>1724</v>
      </c>
      <c r="AG1450" s="29" t="s">
        <v>1737</v>
      </c>
      <c r="AH1450" s="32">
        <v>7.67</v>
      </c>
      <c r="AI1450" s="33">
        <v>1449</v>
      </c>
      <c r="AK1450" s="34" t="s">
        <v>1724</v>
      </c>
      <c r="AL1450" s="29" t="s">
        <v>1737</v>
      </c>
      <c r="AM1450" s="29">
        <v>137</v>
      </c>
      <c r="AN1450" s="34" t="s">
        <v>1724</v>
      </c>
      <c r="AO1450" s="29" t="s">
        <v>1737</v>
      </c>
      <c r="AP1450" s="29">
        <v>18323892</v>
      </c>
    </row>
    <row r="1451" spans="26:42" x14ac:dyDescent="0.25">
      <c r="Z1451"/>
      <c r="AF1451" s="29" t="s">
        <v>1724</v>
      </c>
      <c r="AG1451" s="29" t="s">
        <v>1738</v>
      </c>
      <c r="AH1451" s="32">
        <v>14.78</v>
      </c>
      <c r="AI1451" s="33">
        <v>1450</v>
      </c>
      <c r="AK1451" s="34" t="s">
        <v>1724</v>
      </c>
      <c r="AL1451" s="29" t="s">
        <v>1738</v>
      </c>
      <c r="AM1451" s="29">
        <v>185</v>
      </c>
      <c r="AN1451" s="34" t="s">
        <v>1724</v>
      </c>
      <c r="AO1451" s="29" t="s">
        <v>1738</v>
      </c>
      <c r="AP1451" s="29">
        <v>12547830</v>
      </c>
    </row>
    <row r="1452" spans="26:42" x14ac:dyDescent="0.25">
      <c r="Z1452"/>
      <c r="AF1452" s="29" t="s">
        <v>1724</v>
      </c>
      <c r="AG1452" s="29" t="s">
        <v>1739</v>
      </c>
      <c r="AH1452" s="32">
        <v>15.63</v>
      </c>
      <c r="AI1452" s="33">
        <v>1451</v>
      </c>
      <c r="AK1452" s="34" t="s">
        <v>1724</v>
      </c>
      <c r="AL1452" s="29" t="s">
        <v>1739</v>
      </c>
      <c r="AM1452" s="29">
        <v>127</v>
      </c>
      <c r="AN1452" s="34" t="s">
        <v>1724</v>
      </c>
      <c r="AO1452" s="29" t="s">
        <v>1739</v>
      </c>
      <c r="AP1452" s="29">
        <v>8188527</v>
      </c>
    </row>
    <row r="1453" spans="26:42" x14ac:dyDescent="0.25">
      <c r="Z1453"/>
      <c r="AF1453" s="29" t="s">
        <v>1724</v>
      </c>
      <c r="AG1453" s="29" t="s">
        <v>1740</v>
      </c>
      <c r="AH1453" s="32">
        <v>3.57</v>
      </c>
      <c r="AI1453" s="33">
        <v>1452</v>
      </c>
      <c r="AK1453" s="34" t="s">
        <v>1724</v>
      </c>
      <c r="AL1453" s="29" t="s">
        <v>1740</v>
      </c>
      <c r="AM1453" s="29">
        <v>109</v>
      </c>
      <c r="AN1453" s="34" t="s">
        <v>1724</v>
      </c>
      <c r="AO1453" s="29" t="s">
        <v>1740</v>
      </c>
      <c r="AP1453" s="29">
        <v>31639006</v>
      </c>
    </row>
    <row r="1454" spans="26:42" x14ac:dyDescent="0.25">
      <c r="Z1454"/>
      <c r="AF1454" s="29" t="s">
        <v>1724</v>
      </c>
      <c r="AG1454" s="29" t="s">
        <v>1741</v>
      </c>
      <c r="AH1454" s="32">
        <v>19.72</v>
      </c>
      <c r="AI1454" s="33">
        <v>1453</v>
      </c>
      <c r="AK1454" s="34" t="s">
        <v>1724</v>
      </c>
      <c r="AL1454" s="29" t="s">
        <v>1741</v>
      </c>
      <c r="AM1454" s="29">
        <v>43</v>
      </c>
      <c r="AN1454" s="34" t="s">
        <v>1724</v>
      </c>
      <c r="AO1454" s="29" t="s">
        <v>1741</v>
      </c>
      <c r="AP1454" s="29">
        <v>2206070</v>
      </c>
    </row>
    <row r="1455" spans="26:42" x14ac:dyDescent="0.25">
      <c r="Z1455"/>
      <c r="AF1455" s="29" t="s">
        <v>1724</v>
      </c>
      <c r="AG1455" s="29" t="s">
        <v>1742</v>
      </c>
      <c r="AH1455" s="32">
        <v>55.55</v>
      </c>
      <c r="AI1455" s="33">
        <v>1454</v>
      </c>
      <c r="AK1455" s="34" t="s">
        <v>1724</v>
      </c>
      <c r="AL1455" s="29" t="s">
        <v>1742</v>
      </c>
      <c r="AM1455" s="29">
        <v>298</v>
      </c>
      <c r="AN1455" s="34" t="s">
        <v>1724</v>
      </c>
      <c r="AO1455" s="29" t="s">
        <v>1742</v>
      </c>
      <c r="AP1455" s="29">
        <v>5373596</v>
      </c>
    </row>
    <row r="1456" spans="26:42" x14ac:dyDescent="0.25">
      <c r="Z1456"/>
      <c r="AF1456" s="29" t="s">
        <v>1724</v>
      </c>
      <c r="AG1456" s="29" t="s">
        <v>1743</v>
      </c>
      <c r="AH1456" s="32">
        <v>8.7200000000000006</v>
      </c>
      <c r="AI1456" s="33">
        <v>1455</v>
      </c>
      <c r="AK1456" s="34" t="s">
        <v>1724</v>
      </c>
      <c r="AL1456" s="29" t="s">
        <v>1743</v>
      </c>
      <c r="AM1456" s="29">
        <v>188</v>
      </c>
      <c r="AN1456" s="34" t="s">
        <v>1724</v>
      </c>
      <c r="AO1456" s="29" t="s">
        <v>1743</v>
      </c>
      <c r="AP1456" s="29">
        <v>20243526</v>
      </c>
    </row>
    <row r="1457" spans="26:42" x14ac:dyDescent="0.25">
      <c r="Z1457"/>
      <c r="AF1457" s="29" t="s">
        <v>1724</v>
      </c>
      <c r="AG1457" s="29" t="s">
        <v>1744</v>
      </c>
      <c r="AH1457" s="32">
        <v>9.83</v>
      </c>
      <c r="AI1457" s="33">
        <v>1456</v>
      </c>
      <c r="AK1457" s="34" t="s">
        <v>1724</v>
      </c>
      <c r="AL1457" s="29" t="s">
        <v>1744</v>
      </c>
      <c r="AM1457" s="29">
        <v>178</v>
      </c>
      <c r="AN1457" s="34" t="s">
        <v>1724</v>
      </c>
      <c r="AO1457" s="29" t="s">
        <v>1744</v>
      </c>
      <c r="AP1457" s="29">
        <v>18157397</v>
      </c>
    </row>
    <row r="1458" spans="26:42" x14ac:dyDescent="0.25">
      <c r="Z1458"/>
      <c r="AF1458" s="29" t="s">
        <v>1724</v>
      </c>
      <c r="AG1458" s="29" t="s">
        <v>1745</v>
      </c>
      <c r="AH1458" s="32">
        <v>8.01</v>
      </c>
      <c r="AI1458" s="33">
        <v>1457</v>
      </c>
      <c r="AK1458" s="34" t="s">
        <v>1724</v>
      </c>
      <c r="AL1458" s="29" t="s">
        <v>1745</v>
      </c>
      <c r="AM1458" s="29">
        <v>126</v>
      </c>
      <c r="AN1458" s="34" t="s">
        <v>1724</v>
      </c>
      <c r="AO1458" s="29" t="s">
        <v>1745</v>
      </c>
      <c r="AP1458" s="29">
        <v>15973407</v>
      </c>
    </row>
    <row r="1459" spans="26:42" x14ac:dyDescent="0.25">
      <c r="Z1459"/>
      <c r="AF1459" s="29" t="s">
        <v>1724</v>
      </c>
      <c r="AG1459" s="29" t="s">
        <v>1746</v>
      </c>
      <c r="AH1459" s="32">
        <v>27.24</v>
      </c>
      <c r="AI1459" s="33">
        <v>1458</v>
      </c>
      <c r="AK1459" s="34" t="s">
        <v>1724</v>
      </c>
      <c r="AL1459" s="29" t="s">
        <v>1746</v>
      </c>
      <c r="AM1459" s="29">
        <v>200</v>
      </c>
      <c r="AN1459" s="34" t="s">
        <v>1724</v>
      </c>
      <c r="AO1459" s="29" t="s">
        <v>1746</v>
      </c>
      <c r="AP1459" s="29">
        <v>7378913</v>
      </c>
    </row>
    <row r="1460" spans="26:42" x14ac:dyDescent="0.25">
      <c r="Z1460"/>
      <c r="AF1460" s="29" t="s">
        <v>1747</v>
      </c>
      <c r="AG1460" s="29" t="s">
        <v>1748</v>
      </c>
      <c r="AH1460" s="32">
        <v>156.24</v>
      </c>
      <c r="AI1460" s="33">
        <v>1459</v>
      </c>
      <c r="AK1460" s="34" t="s">
        <v>1747</v>
      </c>
      <c r="AL1460" s="29" t="s">
        <v>1748</v>
      </c>
      <c r="AM1460" s="29">
        <v>830</v>
      </c>
      <c r="AN1460" s="34" t="s">
        <v>1747</v>
      </c>
      <c r="AO1460" s="29" t="s">
        <v>1748</v>
      </c>
      <c r="AP1460" s="29">
        <v>5270765</v>
      </c>
    </row>
    <row r="1461" spans="26:42" x14ac:dyDescent="0.25">
      <c r="Z1461"/>
      <c r="AF1461" s="29" t="s">
        <v>1747</v>
      </c>
      <c r="AG1461" s="29" t="s">
        <v>1749</v>
      </c>
      <c r="AH1461" s="32">
        <v>199.39</v>
      </c>
      <c r="AI1461" s="33">
        <v>1460</v>
      </c>
      <c r="AK1461" s="34" t="s">
        <v>1747</v>
      </c>
      <c r="AL1461" s="29" t="s">
        <v>1749</v>
      </c>
      <c r="AM1461" s="29">
        <v>795</v>
      </c>
      <c r="AN1461" s="34" t="s">
        <v>1747</v>
      </c>
      <c r="AO1461" s="29" t="s">
        <v>1749</v>
      </c>
      <c r="AP1461" s="29">
        <v>3999609</v>
      </c>
    </row>
    <row r="1462" spans="26:42" x14ac:dyDescent="0.25">
      <c r="Z1462"/>
      <c r="AF1462" s="29" t="s">
        <v>1747</v>
      </c>
      <c r="AG1462" s="29" t="s">
        <v>1750</v>
      </c>
      <c r="AH1462" s="32">
        <v>37</v>
      </c>
      <c r="AI1462" s="33">
        <v>1461</v>
      </c>
      <c r="AK1462" s="34" t="s">
        <v>1747</v>
      </c>
      <c r="AL1462" s="29" t="s">
        <v>1750</v>
      </c>
      <c r="AM1462" s="29">
        <v>903</v>
      </c>
      <c r="AN1462" s="34" t="s">
        <v>1747</v>
      </c>
      <c r="AO1462" s="29" t="s">
        <v>1750</v>
      </c>
      <c r="AP1462" s="29">
        <v>24338196</v>
      </c>
    </row>
    <row r="1463" spans="26:42" x14ac:dyDescent="0.25">
      <c r="Z1463"/>
      <c r="AF1463" s="29" t="s">
        <v>1747</v>
      </c>
      <c r="AG1463" s="29" t="s">
        <v>1751</v>
      </c>
      <c r="AH1463" s="32">
        <v>52.73</v>
      </c>
      <c r="AI1463" s="33">
        <v>1462</v>
      </c>
      <c r="AK1463" s="34" t="s">
        <v>1747</v>
      </c>
      <c r="AL1463" s="29" t="s">
        <v>1751</v>
      </c>
      <c r="AM1463" s="29">
        <v>993</v>
      </c>
      <c r="AN1463" s="34" t="s">
        <v>1747</v>
      </c>
      <c r="AO1463" s="29" t="s">
        <v>1751</v>
      </c>
      <c r="AP1463" s="29">
        <v>18765572</v>
      </c>
    </row>
    <row r="1464" spans="26:42" x14ac:dyDescent="0.25">
      <c r="Z1464"/>
      <c r="AF1464" s="29" t="s">
        <v>1747</v>
      </c>
      <c r="AG1464" s="29" t="s">
        <v>1752</v>
      </c>
      <c r="AH1464" s="32">
        <v>74.010000000000005</v>
      </c>
      <c r="AI1464" s="33">
        <v>1463</v>
      </c>
      <c r="AK1464" s="34" t="s">
        <v>1747</v>
      </c>
      <c r="AL1464" s="29" t="s">
        <v>1752</v>
      </c>
      <c r="AM1464" s="29">
        <v>665</v>
      </c>
      <c r="AN1464" s="34" t="s">
        <v>1747</v>
      </c>
      <c r="AO1464" s="29" t="s">
        <v>1752</v>
      </c>
      <c r="AP1464" s="29">
        <v>8944249</v>
      </c>
    </row>
    <row r="1465" spans="26:42" x14ac:dyDescent="0.25">
      <c r="Z1465"/>
      <c r="AF1465" s="29" t="s">
        <v>1747</v>
      </c>
      <c r="AG1465" s="29" t="s">
        <v>1753</v>
      </c>
      <c r="AH1465" s="32">
        <v>59.36</v>
      </c>
      <c r="AI1465" s="33">
        <v>1464</v>
      </c>
      <c r="AK1465" s="34" t="s">
        <v>1747</v>
      </c>
      <c r="AL1465" s="29" t="s">
        <v>1753</v>
      </c>
      <c r="AM1465" s="29">
        <v>472</v>
      </c>
      <c r="AN1465" s="34" t="s">
        <v>1747</v>
      </c>
      <c r="AO1465" s="29" t="s">
        <v>1753</v>
      </c>
      <c r="AP1465" s="29">
        <v>7766025</v>
      </c>
    </row>
    <row r="1466" spans="26:42" x14ac:dyDescent="0.25">
      <c r="Z1466"/>
      <c r="AF1466" s="29" t="s">
        <v>1747</v>
      </c>
      <c r="AG1466" s="29" t="s">
        <v>1754</v>
      </c>
      <c r="AH1466" s="32">
        <v>11.05</v>
      </c>
      <c r="AI1466" s="33">
        <v>1465</v>
      </c>
      <c r="AK1466" s="34" t="s">
        <v>1747</v>
      </c>
      <c r="AL1466" s="29" t="s">
        <v>1754</v>
      </c>
      <c r="AM1466" s="29">
        <v>585</v>
      </c>
      <c r="AN1466" s="34" t="s">
        <v>1747</v>
      </c>
      <c r="AO1466" s="29" t="s">
        <v>1754</v>
      </c>
      <c r="AP1466" s="29">
        <v>52879259</v>
      </c>
    </row>
    <row r="1467" spans="26:42" x14ac:dyDescent="0.25">
      <c r="Z1467"/>
      <c r="AF1467" s="29" t="s">
        <v>1747</v>
      </c>
      <c r="AG1467" s="29" t="s">
        <v>1755</v>
      </c>
      <c r="AH1467" s="32">
        <v>208.8</v>
      </c>
      <c r="AI1467" s="33">
        <v>1466</v>
      </c>
      <c r="AK1467" s="34" t="s">
        <v>1747</v>
      </c>
      <c r="AL1467" s="29" t="s">
        <v>1755</v>
      </c>
      <c r="AM1467" s="29">
        <v>539</v>
      </c>
      <c r="AN1467" s="34" t="s">
        <v>1747</v>
      </c>
      <c r="AO1467" s="29" t="s">
        <v>1755</v>
      </c>
      <c r="AP1467" s="29">
        <v>2555076</v>
      </c>
    </row>
    <row r="1468" spans="26:42" x14ac:dyDescent="0.25">
      <c r="Z1468"/>
      <c r="AF1468" s="29" t="s">
        <v>1747</v>
      </c>
      <c r="AG1468" s="29" t="s">
        <v>1756</v>
      </c>
      <c r="AH1468" s="32">
        <v>2.33</v>
      </c>
      <c r="AI1468" s="33">
        <v>1467</v>
      </c>
      <c r="AK1468" s="34" t="s">
        <v>1747</v>
      </c>
      <c r="AL1468" s="29" t="s">
        <v>1756</v>
      </c>
      <c r="AM1468" s="29">
        <v>219</v>
      </c>
      <c r="AN1468" s="34" t="s">
        <v>1747</v>
      </c>
      <c r="AO1468" s="29" t="s">
        <v>1756</v>
      </c>
      <c r="AP1468" s="29">
        <v>94037452</v>
      </c>
    </row>
    <row r="1469" spans="26:42" x14ac:dyDescent="0.25">
      <c r="Z1469"/>
      <c r="AF1469" s="29" t="s">
        <v>1757</v>
      </c>
      <c r="AG1469" s="29" t="s">
        <v>1758</v>
      </c>
      <c r="AH1469" s="32">
        <v>348.16</v>
      </c>
      <c r="AI1469" s="33">
        <v>1468</v>
      </c>
      <c r="AK1469" s="34" t="s">
        <v>1757</v>
      </c>
      <c r="AL1469" s="29" t="s">
        <v>1758</v>
      </c>
      <c r="AM1469" s="29">
        <v>677</v>
      </c>
      <c r="AN1469" s="34" t="s">
        <v>1757</v>
      </c>
      <c r="AO1469" s="29" t="s">
        <v>1758</v>
      </c>
      <c r="AP1469" s="29">
        <v>1940208</v>
      </c>
    </row>
    <row r="1470" spans="26:42" x14ac:dyDescent="0.25">
      <c r="Z1470"/>
      <c r="AF1470" s="29" t="s">
        <v>1757</v>
      </c>
      <c r="AG1470" s="29" t="s">
        <v>1759</v>
      </c>
      <c r="AH1470" s="32">
        <v>66.63</v>
      </c>
      <c r="AI1470" s="33">
        <v>1469</v>
      </c>
      <c r="AK1470" s="34" t="s">
        <v>1757</v>
      </c>
      <c r="AL1470" s="29" t="s">
        <v>1759</v>
      </c>
      <c r="AM1470" s="29">
        <v>644</v>
      </c>
      <c r="AN1470" s="34" t="s">
        <v>1757</v>
      </c>
      <c r="AO1470" s="29" t="s">
        <v>1759</v>
      </c>
      <c r="AP1470" s="29">
        <v>9583406</v>
      </c>
    </row>
    <row r="1471" spans="26:42" x14ac:dyDescent="0.25">
      <c r="Z1471"/>
      <c r="AF1471" s="29" t="s">
        <v>1757</v>
      </c>
      <c r="AG1471" s="29" t="s">
        <v>1760</v>
      </c>
      <c r="AH1471" s="32">
        <v>69.06</v>
      </c>
      <c r="AI1471" s="33">
        <v>1470</v>
      </c>
      <c r="AK1471" s="34" t="s">
        <v>1757</v>
      </c>
      <c r="AL1471" s="29" t="s">
        <v>1760</v>
      </c>
      <c r="AM1471" s="29">
        <v>457</v>
      </c>
      <c r="AN1471" s="34" t="s">
        <v>1757</v>
      </c>
      <c r="AO1471" s="29" t="s">
        <v>1760</v>
      </c>
      <c r="AP1471" s="29">
        <v>6631992</v>
      </c>
    </row>
    <row r="1472" spans="26:42" x14ac:dyDescent="0.25">
      <c r="Z1472"/>
      <c r="AF1472" s="29" t="s">
        <v>1757</v>
      </c>
      <c r="AG1472" s="29" t="s">
        <v>1761</v>
      </c>
      <c r="AH1472" s="32">
        <v>57.11</v>
      </c>
      <c r="AI1472" s="33">
        <v>1471</v>
      </c>
      <c r="AK1472" s="34" t="s">
        <v>1757</v>
      </c>
      <c r="AL1472" s="29" t="s">
        <v>1761</v>
      </c>
      <c r="AM1472" s="29">
        <v>487</v>
      </c>
      <c r="AN1472" s="34" t="s">
        <v>1757</v>
      </c>
      <c r="AO1472" s="29" t="s">
        <v>1761</v>
      </c>
      <c r="AP1472" s="29">
        <v>8491649</v>
      </c>
    </row>
    <row r="1473" spans="26:42" x14ac:dyDescent="0.25">
      <c r="Z1473"/>
      <c r="AF1473" s="29" t="s">
        <v>1757</v>
      </c>
      <c r="AG1473" s="29" t="s">
        <v>1762</v>
      </c>
      <c r="AH1473" s="32">
        <v>43.44</v>
      </c>
      <c r="AI1473" s="33">
        <v>1472</v>
      </c>
      <c r="AK1473" s="34" t="s">
        <v>1757</v>
      </c>
      <c r="AL1473" s="29" t="s">
        <v>1762</v>
      </c>
      <c r="AM1473" s="29">
        <v>449</v>
      </c>
      <c r="AN1473" s="34" t="s">
        <v>1757</v>
      </c>
      <c r="AO1473" s="29" t="s">
        <v>1762</v>
      </c>
      <c r="AP1473" s="29">
        <v>10358879</v>
      </c>
    </row>
    <row r="1474" spans="26:42" x14ac:dyDescent="0.25">
      <c r="Z1474"/>
      <c r="AF1474" s="29" t="s">
        <v>1757</v>
      </c>
      <c r="AG1474" s="29" t="s">
        <v>1763</v>
      </c>
      <c r="AH1474" s="32">
        <v>87.19</v>
      </c>
      <c r="AI1474" s="33">
        <v>1473</v>
      </c>
      <c r="AK1474" s="34" t="s">
        <v>1757</v>
      </c>
      <c r="AL1474" s="29" t="s">
        <v>1763</v>
      </c>
      <c r="AM1474" s="29">
        <v>386</v>
      </c>
      <c r="AN1474" s="34" t="s">
        <v>1757</v>
      </c>
      <c r="AO1474" s="29" t="s">
        <v>1763</v>
      </c>
      <c r="AP1474" s="29">
        <v>4375562</v>
      </c>
    </row>
    <row r="1475" spans="26:42" x14ac:dyDescent="0.25">
      <c r="Z1475"/>
      <c r="AF1475" s="29" t="s">
        <v>1757</v>
      </c>
      <c r="AG1475" s="29" t="s">
        <v>1764</v>
      </c>
      <c r="AH1475" s="32">
        <v>46.61</v>
      </c>
      <c r="AI1475" s="33">
        <v>1474</v>
      </c>
      <c r="AK1475" s="34" t="s">
        <v>1757</v>
      </c>
      <c r="AL1475" s="29" t="s">
        <v>1764</v>
      </c>
      <c r="AM1475" s="29">
        <v>154</v>
      </c>
      <c r="AN1475" s="34" t="s">
        <v>1757</v>
      </c>
      <c r="AO1475" s="29" t="s">
        <v>1764</v>
      </c>
      <c r="AP1475" s="29">
        <v>3304054</v>
      </c>
    </row>
    <row r="1476" spans="26:42" x14ac:dyDescent="0.25">
      <c r="Z1476"/>
      <c r="AF1476" s="29" t="s">
        <v>1757</v>
      </c>
      <c r="AG1476" s="29" t="s">
        <v>1765</v>
      </c>
      <c r="AH1476" s="32">
        <v>241.02</v>
      </c>
      <c r="AI1476" s="33">
        <v>1475</v>
      </c>
      <c r="AK1476" s="34" t="s">
        <v>1757</v>
      </c>
      <c r="AL1476" s="29" t="s">
        <v>1765</v>
      </c>
      <c r="AM1476" s="29">
        <v>778</v>
      </c>
      <c r="AN1476" s="34" t="s">
        <v>1757</v>
      </c>
      <c r="AO1476" s="29" t="s">
        <v>1765</v>
      </c>
      <c r="AP1476" s="29">
        <v>3209304</v>
      </c>
    </row>
    <row r="1477" spans="26:42" x14ac:dyDescent="0.25">
      <c r="Z1477"/>
      <c r="AF1477" s="29" t="s">
        <v>1757</v>
      </c>
      <c r="AG1477" s="29" t="s">
        <v>1766</v>
      </c>
      <c r="AH1477" s="32">
        <v>80.88</v>
      </c>
      <c r="AI1477" s="33">
        <v>1476</v>
      </c>
      <c r="AK1477" s="34" t="s">
        <v>1757</v>
      </c>
      <c r="AL1477" s="29" t="s">
        <v>1766</v>
      </c>
      <c r="AM1477" s="29">
        <v>324</v>
      </c>
      <c r="AN1477" s="34" t="s">
        <v>1757</v>
      </c>
      <c r="AO1477" s="29" t="s">
        <v>1766</v>
      </c>
      <c r="AP1477" s="29">
        <v>3993435</v>
      </c>
    </row>
    <row r="1478" spans="26:42" x14ac:dyDescent="0.25">
      <c r="Z1478"/>
      <c r="AF1478" s="29" t="s">
        <v>1757</v>
      </c>
      <c r="AG1478" s="29" t="s">
        <v>1767</v>
      </c>
      <c r="AH1478" s="32">
        <v>51.21</v>
      </c>
      <c r="AI1478" s="33">
        <v>1477</v>
      </c>
      <c r="AK1478" s="34" t="s">
        <v>1757</v>
      </c>
      <c r="AL1478" s="29" t="s">
        <v>1767</v>
      </c>
      <c r="AM1478" s="29">
        <v>918</v>
      </c>
      <c r="AN1478" s="34" t="s">
        <v>1757</v>
      </c>
      <c r="AO1478" s="29" t="s">
        <v>1767</v>
      </c>
      <c r="AP1478" s="29">
        <v>17798684</v>
      </c>
    </row>
    <row r="1479" spans="26:42" x14ac:dyDescent="0.25">
      <c r="Z1479"/>
      <c r="AF1479" s="29" t="s">
        <v>1757</v>
      </c>
      <c r="AG1479" s="29" t="s">
        <v>1768</v>
      </c>
      <c r="AH1479" s="32">
        <v>126.96</v>
      </c>
      <c r="AI1479" s="33">
        <v>1478</v>
      </c>
      <c r="AK1479" s="34" t="s">
        <v>1757</v>
      </c>
      <c r="AL1479" s="29" t="s">
        <v>1768</v>
      </c>
      <c r="AM1479" s="29">
        <v>804</v>
      </c>
      <c r="AN1479" s="34" t="s">
        <v>1757</v>
      </c>
      <c r="AO1479" s="29" t="s">
        <v>1768</v>
      </c>
      <c r="AP1479" s="29">
        <v>6301442</v>
      </c>
    </row>
    <row r="1480" spans="26:42" x14ac:dyDescent="0.25">
      <c r="Z1480"/>
      <c r="AF1480" s="29" t="s">
        <v>1757</v>
      </c>
      <c r="AG1480" s="29" t="s">
        <v>1769</v>
      </c>
      <c r="AH1480" s="32">
        <v>141.65</v>
      </c>
      <c r="AI1480" s="33">
        <v>1479</v>
      </c>
      <c r="AK1480" s="34" t="s">
        <v>1757</v>
      </c>
      <c r="AL1480" s="29" t="s">
        <v>1769</v>
      </c>
      <c r="AM1480" s="29">
        <v>870</v>
      </c>
      <c r="AN1480" s="34" t="s">
        <v>1757</v>
      </c>
      <c r="AO1480" s="29" t="s">
        <v>1769</v>
      </c>
      <c r="AP1480" s="29">
        <v>6074775</v>
      </c>
    </row>
    <row r="1481" spans="26:42" x14ac:dyDescent="0.25">
      <c r="Z1481"/>
      <c r="AF1481" s="29" t="s">
        <v>1757</v>
      </c>
      <c r="AG1481" s="29" t="s">
        <v>1770</v>
      </c>
      <c r="AH1481" s="32">
        <v>102.43</v>
      </c>
      <c r="AI1481" s="33">
        <v>1480</v>
      </c>
      <c r="AK1481" s="34" t="s">
        <v>1757</v>
      </c>
      <c r="AL1481" s="29" t="s">
        <v>1770</v>
      </c>
      <c r="AM1481" s="29">
        <v>393</v>
      </c>
      <c r="AN1481" s="34" t="s">
        <v>1757</v>
      </c>
      <c r="AO1481" s="29" t="s">
        <v>1770</v>
      </c>
      <c r="AP1481" s="29">
        <v>3807567</v>
      </c>
    </row>
    <row r="1482" spans="26:42" x14ac:dyDescent="0.25">
      <c r="Z1482"/>
      <c r="AF1482" s="29" t="s">
        <v>1757</v>
      </c>
      <c r="AG1482" s="29" t="s">
        <v>1771</v>
      </c>
      <c r="AH1482" s="32">
        <v>12.89</v>
      </c>
      <c r="AI1482" s="33">
        <v>1481</v>
      </c>
      <c r="AK1482" s="34" t="s">
        <v>1757</v>
      </c>
      <c r="AL1482" s="29" t="s">
        <v>1771</v>
      </c>
      <c r="AM1482" s="29">
        <v>141</v>
      </c>
      <c r="AN1482" s="34" t="s">
        <v>1757</v>
      </c>
      <c r="AO1482" s="29" t="s">
        <v>1771</v>
      </c>
      <c r="AP1482" s="29">
        <v>10665303</v>
      </c>
    </row>
    <row r="1483" spans="26:42" x14ac:dyDescent="0.25">
      <c r="Z1483"/>
      <c r="AF1483" s="29" t="s">
        <v>1757</v>
      </c>
      <c r="AG1483" s="29" t="s">
        <v>1772</v>
      </c>
      <c r="AH1483" s="32">
        <v>83.43</v>
      </c>
      <c r="AI1483" s="33">
        <v>1482</v>
      </c>
      <c r="AK1483" s="34" t="s">
        <v>1757</v>
      </c>
      <c r="AL1483" s="29" t="s">
        <v>1772</v>
      </c>
      <c r="AM1483" s="29">
        <v>823</v>
      </c>
      <c r="AN1483" s="34" t="s">
        <v>1757</v>
      </c>
      <c r="AO1483" s="29" t="s">
        <v>1772</v>
      </c>
      <c r="AP1483" s="29">
        <v>9900288</v>
      </c>
    </row>
    <row r="1484" spans="26:42" x14ac:dyDescent="0.25">
      <c r="Z1484"/>
      <c r="AF1484" s="29" t="s">
        <v>1757</v>
      </c>
      <c r="AG1484" s="29" t="s">
        <v>1773</v>
      </c>
      <c r="AH1484" s="32">
        <v>57.75</v>
      </c>
      <c r="AI1484" s="33">
        <v>1483</v>
      </c>
      <c r="AK1484" s="34" t="s">
        <v>1757</v>
      </c>
      <c r="AL1484" s="29" t="s">
        <v>1773</v>
      </c>
      <c r="AM1484" s="29">
        <v>246</v>
      </c>
      <c r="AN1484" s="34" t="s">
        <v>1757</v>
      </c>
      <c r="AO1484" s="29" t="s">
        <v>1773</v>
      </c>
      <c r="AP1484" s="29">
        <v>4233893</v>
      </c>
    </row>
    <row r="1485" spans="26:42" x14ac:dyDescent="0.25">
      <c r="Z1485"/>
      <c r="AF1485" s="29" t="s">
        <v>1757</v>
      </c>
      <c r="AG1485" s="29" t="s">
        <v>1774</v>
      </c>
      <c r="AH1485" s="32">
        <v>41.17</v>
      </c>
      <c r="AI1485" s="33">
        <v>1484</v>
      </c>
      <c r="AK1485" s="34" t="s">
        <v>1757</v>
      </c>
      <c r="AL1485" s="29" t="s">
        <v>1774</v>
      </c>
      <c r="AM1485" s="29">
        <v>698</v>
      </c>
      <c r="AN1485" s="34" t="s">
        <v>1757</v>
      </c>
      <c r="AO1485" s="29" t="s">
        <v>1774</v>
      </c>
      <c r="AP1485" s="29">
        <v>16845973</v>
      </c>
    </row>
    <row r="1486" spans="26:42" x14ac:dyDescent="0.25">
      <c r="Z1486"/>
      <c r="AF1486" s="29" t="s">
        <v>1757</v>
      </c>
      <c r="AG1486" s="29" t="s">
        <v>1775</v>
      </c>
      <c r="AH1486" s="32">
        <v>77.510000000000005</v>
      </c>
      <c r="AI1486" s="33">
        <v>1485</v>
      </c>
      <c r="AK1486" s="34" t="s">
        <v>1757</v>
      </c>
      <c r="AL1486" s="29" t="s">
        <v>1775</v>
      </c>
      <c r="AM1486" s="29">
        <v>984</v>
      </c>
      <c r="AN1486" s="34" t="s">
        <v>1757</v>
      </c>
      <c r="AO1486" s="29" t="s">
        <v>1775</v>
      </c>
      <c r="AP1486" s="29">
        <v>12636804</v>
      </c>
    </row>
    <row r="1487" spans="26:42" x14ac:dyDescent="0.25">
      <c r="Z1487"/>
      <c r="AF1487" s="29" t="s">
        <v>1757</v>
      </c>
      <c r="AG1487" s="29" t="s">
        <v>1776</v>
      </c>
      <c r="AH1487" s="32">
        <v>60.62</v>
      </c>
      <c r="AI1487" s="33">
        <v>1486</v>
      </c>
      <c r="AK1487" s="34" t="s">
        <v>1757</v>
      </c>
      <c r="AL1487" s="29" t="s">
        <v>1776</v>
      </c>
      <c r="AM1487" s="29">
        <v>442</v>
      </c>
      <c r="AN1487" s="34" t="s">
        <v>1757</v>
      </c>
      <c r="AO1487" s="29" t="s">
        <v>1776</v>
      </c>
      <c r="AP1487" s="29">
        <v>7283240</v>
      </c>
    </row>
    <row r="1488" spans="26:42" x14ac:dyDescent="0.25">
      <c r="Z1488"/>
      <c r="AF1488" s="29" t="s">
        <v>1757</v>
      </c>
      <c r="AG1488" s="29" t="s">
        <v>1777</v>
      </c>
      <c r="AH1488" s="32">
        <v>121.91</v>
      </c>
      <c r="AI1488" s="33">
        <v>1487</v>
      </c>
      <c r="AK1488" s="34" t="s">
        <v>1757</v>
      </c>
      <c r="AL1488" s="29" t="s">
        <v>1777</v>
      </c>
      <c r="AM1488" s="29">
        <v>927</v>
      </c>
      <c r="AN1488" s="34" t="s">
        <v>1757</v>
      </c>
      <c r="AO1488" s="29" t="s">
        <v>1777</v>
      </c>
      <c r="AP1488" s="29">
        <v>7525808</v>
      </c>
    </row>
    <row r="1489" spans="26:42" x14ac:dyDescent="0.25">
      <c r="Z1489"/>
      <c r="AF1489" s="29" t="s">
        <v>1757</v>
      </c>
      <c r="AG1489" s="29" t="s">
        <v>1778</v>
      </c>
      <c r="AH1489" s="32">
        <v>67.37</v>
      </c>
      <c r="AI1489" s="33">
        <v>1488</v>
      </c>
      <c r="AK1489" s="34" t="s">
        <v>1757</v>
      </c>
      <c r="AL1489" s="29" t="s">
        <v>1778</v>
      </c>
      <c r="AM1489" s="29">
        <v>325</v>
      </c>
      <c r="AN1489" s="34" t="s">
        <v>1757</v>
      </c>
      <c r="AO1489" s="29" t="s">
        <v>1778</v>
      </c>
      <c r="AP1489" s="29">
        <v>4720430</v>
      </c>
    </row>
    <row r="1490" spans="26:42" x14ac:dyDescent="0.25">
      <c r="Z1490"/>
      <c r="AF1490" s="29" t="s">
        <v>1757</v>
      </c>
      <c r="AG1490" s="29" t="s">
        <v>1779</v>
      </c>
      <c r="AH1490" s="32">
        <v>117.86</v>
      </c>
      <c r="AI1490" s="33">
        <v>1489</v>
      </c>
      <c r="AK1490" s="34" t="s">
        <v>1757</v>
      </c>
      <c r="AL1490" s="29" t="s">
        <v>1779</v>
      </c>
      <c r="AM1490" s="29">
        <v>290</v>
      </c>
      <c r="AN1490" s="34" t="s">
        <v>1757</v>
      </c>
      <c r="AO1490" s="29" t="s">
        <v>1779</v>
      </c>
      <c r="AP1490" s="29">
        <v>2388504</v>
      </c>
    </row>
    <row r="1491" spans="26:42" x14ac:dyDescent="0.25">
      <c r="Z1491"/>
      <c r="AF1491" s="29" t="s">
        <v>1757</v>
      </c>
      <c r="AG1491" s="29" t="s">
        <v>1780</v>
      </c>
      <c r="AH1491" s="32">
        <v>14.77</v>
      </c>
      <c r="AI1491" s="33">
        <v>1490</v>
      </c>
      <c r="AK1491" s="34" t="s">
        <v>1757</v>
      </c>
      <c r="AL1491" s="29" t="s">
        <v>1780</v>
      </c>
      <c r="AM1491" s="29">
        <v>231</v>
      </c>
      <c r="AN1491" s="34" t="s">
        <v>1757</v>
      </c>
      <c r="AO1491" s="29" t="s">
        <v>1780</v>
      </c>
      <c r="AP1491" s="29">
        <v>15367129</v>
      </c>
    </row>
    <row r="1492" spans="26:42" x14ac:dyDescent="0.25">
      <c r="Z1492"/>
      <c r="AF1492" s="29" t="s">
        <v>1757</v>
      </c>
      <c r="AG1492" s="29" t="s">
        <v>1781</v>
      </c>
      <c r="AH1492" s="32">
        <v>68.59</v>
      </c>
      <c r="AI1492" s="33">
        <v>1491</v>
      </c>
      <c r="AK1492" s="34" t="s">
        <v>1757</v>
      </c>
      <c r="AL1492" s="29" t="s">
        <v>1781</v>
      </c>
      <c r="AM1492" s="29">
        <v>785</v>
      </c>
      <c r="AN1492" s="34" t="s">
        <v>1757</v>
      </c>
      <c r="AO1492" s="29" t="s">
        <v>1781</v>
      </c>
      <c r="AP1492" s="29">
        <v>11313955</v>
      </c>
    </row>
    <row r="1493" spans="26:42" x14ac:dyDescent="0.25">
      <c r="Z1493"/>
      <c r="AF1493" s="29" t="s">
        <v>1757</v>
      </c>
      <c r="AG1493" s="29" t="s">
        <v>1782</v>
      </c>
      <c r="AH1493" s="32">
        <v>39.79</v>
      </c>
      <c r="AI1493" s="33">
        <v>1492</v>
      </c>
      <c r="AK1493" s="34" t="s">
        <v>1757</v>
      </c>
      <c r="AL1493" s="29" t="s">
        <v>1782</v>
      </c>
      <c r="AM1493" s="29">
        <v>380</v>
      </c>
      <c r="AN1493" s="34" t="s">
        <v>1757</v>
      </c>
      <c r="AO1493" s="29" t="s">
        <v>1782</v>
      </c>
      <c r="AP1493" s="29">
        <v>9525213</v>
      </c>
    </row>
    <row r="1494" spans="26:42" x14ac:dyDescent="0.25">
      <c r="Z1494"/>
      <c r="AF1494" s="29" t="s">
        <v>1757</v>
      </c>
      <c r="AG1494" s="29" t="s">
        <v>1783</v>
      </c>
      <c r="AH1494" s="32">
        <v>56.99</v>
      </c>
      <c r="AI1494" s="33">
        <v>1493</v>
      </c>
      <c r="AK1494" s="34" t="s">
        <v>1757</v>
      </c>
      <c r="AL1494" s="29" t="s">
        <v>1783</v>
      </c>
      <c r="AM1494" s="29">
        <v>294</v>
      </c>
      <c r="AN1494" s="34" t="s">
        <v>1757</v>
      </c>
      <c r="AO1494" s="29" t="s">
        <v>1783</v>
      </c>
      <c r="AP1494" s="29">
        <v>5124151</v>
      </c>
    </row>
    <row r="1495" spans="26:42" x14ac:dyDescent="0.25">
      <c r="Z1495"/>
      <c r="AF1495" s="29" t="s">
        <v>1757</v>
      </c>
      <c r="AG1495" s="29" t="s">
        <v>1784</v>
      </c>
      <c r="AH1495" s="32">
        <v>271.54000000000002</v>
      </c>
      <c r="AI1495" s="33">
        <v>1494</v>
      </c>
      <c r="AK1495" s="34" t="s">
        <v>1757</v>
      </c>
      <c r="AL1495" s="29" t="s">
        <v>1784</v>
      </c>
      <c r="AM1495" s="29">
        <v>835</v>
      </c>
      <c r="AN1495" s="34" t="s">
        <v>1757</v>
      </c>
      <c r="AO1495" s="29" t="s">
        <v>1784</v>
      </c>
      <c r="AP1495" s="29">
        <v>3063965</v>
      </c>
    </row>
    <row r="1496" spans="26:42" x14ac:dyDescent="0.25">
      <c r="Z1496"/>
      <c r="AF1496" s="29" t="s">
        <v>1757</v>
      </c>
      <c r="AG1496" s="29" t="s">
        <v>1785</v>
      </c>
      <c r="AH1496" s="32">
        <v>136.37</v>
      </c>
      <c r="AI1496" s="33">
        <v>1495</v>
      </c>
      <c r="AK1496" s="34" t="s">
        <v>1757</v>
      </c>
      <c r="AL1496" s="29" t="s">
        <v>1785</v>
      </c>
      <c r="AM1496" s="29">
        <v>178</v>
      </c>
      <c r="AN1496" s="34" t="s">
        <v>1757</v>
      </c>
      <c r="AO1496" s="29" t="s">
        <v>1785</v>
      </c>
      <c r="AP1496" s="29">
        <v>1312599</v>
      </c>
    </row>
    <row r="1497" spans="26:42" x14ac:dyDescent="0.25">
      <c r="Z1497"/>
      <c r="AF1497" s="29" t="s">
        <v>1757</v>
      </c>
      <c r="AG1497" s="29" t="s">
        <v>1786</v>
      </c>
      <c r="AH1497" s="32">
        <v>55.61</v>
      </c>
      <c r="AI1497" s="33">
        <v>1496</v>
      </c>
      <c r="AK1497" s="34" t="s">
        <v>1757</v>
      </c>
      <c r="AL1497" s="29" t="s">
        <v>1786</v>
      </c>
      <c r="AM1497" s="29">
        <v>375</v>
      </c>
      <c r="AN1497" s="34" t="s">
        <v>1757</v>
      </c>
      <c r="AO1497" s="29" t="s">
        <v>1786</v>
      </c>
      <c r="AP1497" s="29">
        <v>6716061</v>
      </c>
    </row>
    <row r="1498" spans="26:42" x14ac:dyDescent="0.25">
      <c r="Z1498"/>
      <c r="AF1498" s="29" t="s">
        <v>1757</v>
      </c>
      <c r="AG1498" s="29" t="s">
        <v>1787</v>
      </c>
      <c r="AH1498" s="32">
        <v>116.69</v>
      </c>
      <c r="AI1498" s="33">
        <v>1497</v>
      </c>
      <c r="AK1498" s="34" t="s">
        <v>1757</v>
      </c>
      <c r="AL1498" s="29" t="s">
        <v>1787</v>
      </c>
      <c r="AM1498" s="29">
        <v>974</v>
      </c>
      <c r="AN1498" s="34" t="s">
        <v>1757</v>
      </c>
      <c r="AO1498" s="29" t="s">
        <v>1787</v>
      </c>
      <c r="AP1498" s="29">
        <v>8286715</v>
      </c>
    </row>
    <row r="1499" spans="26:42" x14ac:dyDescent="0.25">
      <c r="Z1499"/>
      <c r="AF1499" s="29" t="s">
        <v>1757</v>
      </c>
      <c r="AG1499" s="29" t="s">
        <v>1788</v>
      </c>
      <c r="AH1499" s="32">
        <v>23.04</v>
      </c>
      <c r="AI1499" s="33">
        <v>1498</v>
      </c>
      <c r="AK1499" s="34" t="s">
        <v>1757</v>
      </c>
      <c r="AL1499" s="29" t="s">
        <v>1788</v>
      </c>
      <c r="AM1499" s="29">
        <v>521</v>
      </c>
      <c r="AN1499" s="34" t="s">
        <v>1757</v>
      </c>
      <c r="AO1499" s="29" t="s">
        <v>1788</v>
      </c>
      <c r="AP1499" s="29">
        <v>22375511</v>
      </c>
    </row>
    <row r="1500" spans="26:42" x14ac:dyDescent="0.25">
      <c r="Z1500"/>
      <c r="AF1500" s="29" t="s">
        <v>1757</v>
      </c>
      <c r="AG1500" s="29" t="s">
        <v>1789</v>
      </c>
      <c r="AH1500" s="32">
        <v>32.020000000000003</v>
      </c>
      <c r="AI1500" s="33">
        <v>1499</v>
      </c>
      <c r="AK1500" s="34" t="s">
        <v>1757</v>
      </c>
      <c r="AL1500" s="29" t="s">
        <v>1789</v>
      </c>
      <c r="AM1500" s="29">
        <v>501</v>
      </c>
      <c r="AN1500" s="34" t="s">
        <v>1757</v>
      </c>
      <c r="AO1500" s="29" t="s">
        <v>1789</v>
      </c>
      <c r="AP1500" s="29">
        <v>15473338</v>
      </c>
    </row>
    <row r="1501" spans="26:42" x14ac:dyDescent="0.25">
      <c r="Z1501"/>
      <c r="AF1501" s="29" t="s">
        <v>1757</v>
      </c>
      <c r="AG1501" s="29" t="s">
        <v>1790</v>
      </c>
      <c r="AH1501" s="32">
        <v>88.16</v>
      </c>
      <c r="AI1501" s="33">
        <v>1500</v>
      </c>
      <c r="AK1501" s="34" t="s">
        <v>1757</v>
      </c>
      <c r="AL1501" s="29" t="s">
        <v>1790</v>
      </c>
      <c r="AM1501" s="29">
        <v>171</v>
      </c>
      <c r="AN1501" s="34" t="s">
        <v>1757</v>
      </c>
      <c r="AO1501" s="29" t="s">
        <v>1790</v>
      </c>
      <c r="AP1501" s="29">
        <v>1888611</v>
      </c>
    </row>
    <row r="1502" spans="26:42" x14ac:dyDescent="0.25">
      <c r="Z1502"/>
      <c r="AF1502" s="29" t="s">
        <v>1757</v>
      </c>
      <c r="AG1502" s="29" t="s">
        <v>1791</v>
      </c>
      <c r="AH1502" s="32">
        <v>334.99</v>
      </c>
      <c r="AI1502" s="33">
        <v>1501</v>
      </c>
      <c r="AK1502" s="34" t="s">
        <v>1757</v>
      </c>
      <c r="AL1502" s="29" t="s">
        <v>1791</v>
      </c>
      <c r="AM1502" s="29">
        <v>890</v>
      </c>
      <c r="AN1502" s="34" t="s">
        <v>1757</v>
      </c>
      <c r="AO1502" s="29" t="s">
        <v>1791</v>
      </c>
      <c r="AP1502" s="29">
        <v>2606028</v>
      </c>
    </row>
    <row r="1503" spans="26:42" x14ac:dyDescent="0.25">
      <c r="Z1503"/>
      <c r="AF1503" s="29" t="s">
        <v>1757</v>
      </c>
      <c r="AG1503" s="29" t="s">
        <v>1792</v>
      </c>
      <c r="AH1503" s="32">
        <v>44.74</v>
      </c>
      <c r="AI1503" s="33">
        <v>1502</v>
      </c>
      <c r="AK1503" s="34" t="s">
        <v>1757</v>
      </c>
      <c r="AL1503" s="29" t="s">
        <v>1792</v>
      </c>
      <c r="AM1503" s="29">
        <v>323</v>
      </c>
      <c r="AN1503" s="34" t="s">
        <v>1757</v>
      </c>
      <c r="AO1503" s="29" t="s">
        <v>1792</v>
      </c>
      <c r="AP1503" s="29">
        <v>7219778</v>
      </c>
    </row>
    <row r="1504" spans="26:42" x14ac:dyDescent="0.25">
      <c r="Z1504"/>
      <c r="AF1504" s="29" t="s">
        <v>1757</v>
      </c>
      <c r="AG1504" s="29" t="s">
        <v>1793</v>
      </c>
      <c r="AH1504" s="32">
        <v>33.75</v>
      </c>
      <c r="AI1504" s="33">
        <v>1503</v>
      </c>
      <c r="AK1504" s="34" t="s">
        <v>1757</v>
      </c>
      <c r="AL1504" s="29" t="s">
        <v>1793</v>
      </c>
      <c r="AM1504" s="29">
        <v>182</v>
      </c>
      <c r="AN1504" s="34" t="s">
        <v>1757</v>
      </c>
      <c r="AO1504" s="29" t="s">
        <v>1793</v>
      </c>
      <c r="AP1504" s="29">
        <v>5436441</v>
      </c>
    </row>
    <row r="1505" spans="26:42" x14ac:dyDescent="0.25">
      <c r="Z1505"/>
      <c r="AF1505" s="29" t="s">
        <v>1757</v>
      </c>
      <c r="AG1505" s="29" t="s">
        <v>1794</v>
      </c>
      <c r="AH1505" s="32">
        <v>83.02</v>
      </c>
      <c r="AI1505" s="33">
        <v>1504</v>
      </c>
      <c r="AK1505" s="34" t="s">
        <v>1757</v>
      </c>
      <c r="AL1505" s="29" t="s">
        <v>1794</v>
      </c>
      <c r="AM1505" s="29">
        <v>479</v>
      </c>
      <c r="AN1505" s="34" t="s">
        <v>1757</v>
      </c>
      <c r="AO1505" s="29" t="s">
        <v>1794</v>
      </c>
      <c r="AP1505" s="29">
        <v>5739362</v>
      </c>
    </row>
    <row r="1506" spans="26:42" x14ac:dyDescent="0.25">
      <c r="Z1506"/>
      <c r="AF1506" s="29" t="s">
        <v>1757</v>
      </c>
      <c r="AG1506" s="29" t="s">
        <v>1795</v>
      </c>
      <c r="AH1506" s="32">
        <v>40.619999999999997</v>
      </c>
      <c r="AI1506" s="33">
        <v>1505</v>
      </c>
      <c r="AK1506" s="34" t="s">
        <v>1757</v>
      </c>
      <c r="AL1506" s="29" t="s">
        <v>1795</v>
      </c>
      <c r="AM1506" s="29">
        <v>479</v>
      </c>
      <c r="AN1506" s="34" t="s">
        <v>1757</v>
      </c>
      <c r="AO1506" s="29" t="s">
        <v>1795</v>
      </c>
      <c r="AP1506" s="29">
        <v>11533593</v>
      </c>
    </row>
    <row r="1507" spans="26:42" x14ac:dyDescent="0.25">
      <c r="Z1507"/>
      <c r="AF1507" s="29" t="s">
        <v>1757</v>
      </c>
      <c r="AG1507" s="29" t="s">
        <v>1796</v>
      </c>
      <c r="AH1507" s="32">
        <v>13.2</v>
      </c>
      <c r="AI1507" s="33">
        <v>1506</v>
      </c>
      <c r="AK1507" s="34" t="s">
        <v>1757</v>
      </c>
      <c r="AL1507" s="29" t="s">
        <v>1796</v>
      </c>
      <c r="AM1507" s="29">
        <v>58</v>
      </c>
      <c r="AN1507" s="34" t="s">
        <v>1757</v>
      </c>
      <c r="AO1507" s="29" t="s">
        <v>1796</v>
      </c>
      <c r="AP1507" s="29">
        <v>4355746</v>
      </c>
    </row>
    <row r="1508" spans="26:42" x14ac:dyDescent="0.25">
      <c r="Z1508"/>
      <c r="AF1508" s="29" t="s">
        <v>1757</v>
      </c>
      <c r="AG1508" s="29" t="s">
        <v>1797</v>
      </c>
      <c r="AH1508" s="32">
        <v>211.42</v>
      </c>
      <c r="AI1508" s="33">
        <v>1507</v>
      </c>
      <c r="AK1508" s="34" t="s">
        <v>1757</v>
      </c>
      <c r="AL1508" s="29" t="s">
        <v>1797</v>
      </c>
      <c r="AM1508" s="29">
        <v>670</v>
      </c>
      <c r="AN1508" s="34" t="s">
        <v>1757</v>
      </c>
      <c r="AO1508" s="29" t="s">
        <v>1797</v>
      </c>
      <c r="AP1508" s="29">
        <v>3161881</v>
      </c>
    </row>
    <row r="1509" spans="26:42" x14ac:dyDescent="0.25">
      <c r="Z1509"/>
      <c r="AF1509" s="29" t="s">
        <v>1757</v>
      </c>
      <c r="AG1509" s="29" t="s">
        <v>1798</v>
      </c>
      <c r="AH1509" s="32">
        <v>108.9</v>
      </c>
      <c r="AI1509" s="33">
        <v>1508</v>
      </c>
      <c r="AK1509" s="34" t="s">
        <v>1757</v>
      </c>
      <c r="AL1509" s="29" t="s">
        <v>1798</v>
      </c>
      <c r="AM1509" s="29">
        <v>778</v>
      </c>
      <c r="AN1509" s="34" t="s">
        <v>1757</v>
      </c>
      <c r="AO1509" s="29" t="s">
        <v>1798</v>
      </c>
      <c r="AP1509" s="29">
        <v>7116702</v>
      </c>
    </row>
    <row r="1510" spans="26:42" x14ac:dyDescent="0.25">
      <c r="Z1510"/>
      <c r="AF1510" s="29" t="s">
        <v>1757</v>
      </c>
      <c r="AG1510" s="29" t="s">
        <v>1799</v>
      </c>
      <c r="AH1510" s="32">
        <v>35.159999999999997</v>
      </c>
      <c r="AI1510" s="33">
        <v>1509</v>
      </c>
      <c r="AK1510" s="34" t="s">
        <v>1757</v>
      </c>
      <c r="AL1510" s="29" t="s">
        <v>1799</v>
      </c>
      <c r="AM1510" s="29">
        <v>372</v>
      </c>
      <c r="AN1510" s="34" t="s">
        <v>1757</v>
      </c>
      <c r="AO1510" s="29" t="s">
        <v>1799</v>
      </c>
      <c r="AP1510" s="29">
        <v>10565085</v>
      </c>
    </row>
    <row r="1511" spans="26:42" x14ac:dyDescent="0.25">
      <c r="Z1511"/>
      <c r="AF1511" s="29" t="s">
        <v>1757</v>
      </c>
      <c r="AG1511" s="29" t="s">
        <v>1800</v>
      </c>
      <c r="AH1511" s="32">
        <v>74.11</v>
      </c>
      <c r="AI1511" s="33">
        <v>1510</v>
      </c>
      <c r="AK1511" s="34" t="s">
        <v>1757</v>
      </c>
      <c r="AL1511" s="29" t="s">
        <v>1800</v>
      </c>
      <c r="AM1511" s="29">
        <v>431</v>
      </c>
      <c r="AN1511" s="34" t="s">
        <v>1757</v>
      </c>
      <c r="AO1511" s="29" t="s">
        <v>1800</v>
      </c>
      <c r="AP1511" s="29">
        <v>5855792</v>
      </c>
    </row>
    <row r="1512" spans="26:42" x14ac:dyDescent="0.25">
      <c r="Z1512"/>
      <c r="AF1512" s="29" t="s">
        <v>1757</v>
      </c>
      <c r="AG1512" s="29" t="s">
        <v>1801</v>
      </c>
      <c r="AH1512" s="32">
        <v>120.6</v>
      </c>
      <c r="AI1512" s="33">
        <v>1511</v>
      </c>
      <c r="AK1512" s="34" t="s">
        <v>1757</v>
      </c>
      <c r="AL1512" s="29" t="s">
        <v>1801</v>
      </c>
      <c r="AM1512" s="29">
        <v>527</v>
      </c>
      <c r="AN1512" s="34" t="s">
        <v>1757</v>
      </c>
      <c r="AO1512" s="29" t="s">
        <v>1801</v>
      </c>
      <c r="AP1512" s="29">
        <v>4415568</v>
      </c>
    </row>
    <row r="1513" spans="26:42" x14ac:dyDescent="0.25">
      <c r="Z1513"/>
      <c r="AF1513" s="29" t="s">
        <v>1757</v>
      </c>
      <c r="AG1513" s="29" t="s">
        <v>1802</v>
      </c>
      <c r="AH1513" s="32">
        <v>40.71</v>
      </c>
      <c r="AI1513" s="33">
        <v>1512</v>
      </c>
      <c r="AK1513" s="34" t="s">
        <v>1757</v>
      </c>
      <c r="AL1513" s="29" t="s">
        <v>1802</v>
      </c>
      <c r="AM1513" s="29">
        <v>783</v>
      </c>
      <c r="AN1513" s="34" t="s">
        <v>1757</v>
      </c>
      <c r="AO1513" s="29" t="s">
        <v>1802</v>
      </c>
      <c r="AP1513" s="29">
        <v>19137604</v>
      </c>
    </row>
    <row r="1514" spans="26:42" x14ac:dyDescent="0.25">
      <c r="Z1514"/>
      <c r="AF1514" s="29" t="s">
        <v>1757</v>
      </c>
      <c r="AG1514" s="29" t="s">
        <v>1803</v>
      </c>
      <c r="AH1514" s="32">
        <v>52.52</v>
      </c>
      <c r="AI1514" s="33">
        <v>1513</v>
      </c>
      <c r="AK1514" s="34" t="s">
        <v>1757</v>
      </c>
      <c r="AL1514" s="29" t="s">
        <v>1803</v>
      </c>
      <c r="AM1514" s="29">
        <v>135</v>
      </c>
      <c r="AN1514" s="34" t="s">
        <v>1757</v>
      </c>
      <c r="AO1514" s="29" t="s">
        <v>1803</v>
      </c>
      <c r="AP1514" s="29">
        <v>2570503</v>
      </c>
    </row>
    <row r="1515" spans="26:42" x14ac:dyDescent="0.25">
      <c r="Z1515"/>
      <c r="AF1515" s="29" t="s">
        <v>1757</v>
      </c>
      <c r="AG1515" s="29" t="s">
        <v>1804</v>
      </c>
      <c r="AH1515" s="32">
        <v>96.37</v>
      </c>
      <c r="AI1515" s="33">
        <v>1514</v>
      </c>
      <c r="AK1515" s="34" t="s">
        <v>1757</v>
      </c>
      <c r="AL1515" s="29" t="s">
        <v>1804</v>
      </c>
      <c r="AM1515" s="29">
        <v>582</v>
      </c>
      <c r="AN1515" s="34" t="s">
        <v>1757</v>
      </c>
      <c r="AO1515" s="29" t="s">
        <v>1804</v>
      </c>
      <c r="AP1515" s="29">
        <v>5987224</v>
      </c>
    </row>
    <row r="1516" spans="26:42" x14ac:dyDescent="0.25">
      <c r="Z1516"/>
      <c r="AF1516" s="29" t="s">
        <v>1757</v>
      </c>
      <c r="AG1516" s="29" t="s">
        <v>1805</v>
      </c>
      <c r="AH1516" s="32">
        <v>179.97</v>
      </c>
      <c r="AI1516" s="33">
        <v>1515</v>
      </c>
      <c r="AK1516" s="34" t="s">
        <v>1757</v>
      </c>
      <c r="AL1516" s="29" t="s">
        <v>1805</v>
      </c>
      <c r="AM1516" s="29">
        <v>341</v>
      </c>
      <c r="AN1516" s="34" t="s">
        <v>1757</v>
      </c>
      <c r="AO1516" s="29" t="s">
        <v>1805</v>
      </c>
      <c r="AP1516" s="29">
        <v>1847534</v>
      </c>
    </row>
    <row r="1517" spans="26:42" x14ac:dyDescent="0.25">
      <c r="Z1517"/>
      <c r="AF1517" s="29" t="s">
        <v>1757</v>
      </c>
      <c r="AG1517" s="29" t="s">
        <v>1806</v>
      </c>
      <c r="AH1517" s="32">
        <v>82.26</v>
      </c>
      <c r="AI1517" s="33">
        <v>1516</v>
      </c>
      <c r="AK1517" s="34" t="s">
        <v>1757</v>
      </c>
      <c r="AL1517" s="29" t="s">
        <v>1806</v>
      </c>
      <c r="AM1517" s="29">
        <v>788</v>
      </c>
      <c r="AN1517" s="34" t="s">
        <v>1757</v>
      </c>
      <c r="AO1517" s="29" t="s">
        <v>1806</v>
      </c>
      <c r="AP1517" s="29">
        <v>9360525</v>
      </c>
    </row>
    <row r="1518" spans="26:42" x14ac:dyDescent="0.25">
      <c r="Z1518"/>
      <c r="AF1518" s="29" t="s">
        <v>1757</v>
      </c>
      <c r="AG1518" s="29" t="s">
        <v>1807</v>
      </c>
      <c r="AH1518" s="32">
        <v>48.31</v>
      </c>
      <c r="AI1518" s="33">
        <v>1517</v>
      </c>
      <c r="AK1518" s="34" t="s">
        <v>1757</v>
      </c>
      <c r="AL1518" s="29" t="s">
        <v>1807</v>
      </c>
      <c r="AM1518" s="29">
        <v>548</v>
      </c>
      <c r="AN1518" s="34" t="s">
        <v>1757</v>
      </c>
      <c r="AO1518" s="29" t="s">
        <v>1807</v>
      </c>
      <c r="AP1518" s="29">
        <v>11323618</v>
      </c>
    </row>
    <row r="1519" spans="26:42" x14ac:dyDescent="0.25">
      <c r="Z1519"/>
      <c r="AF1519" s="29" t="s">
        <v>1757</v>
      </c>
      <c r="AG1519" s="29" t="s">
        <v>1808</v>
      </c>
      <c r="AH1519" s="32">
        <v>39.71</v>
      </c>
      <c r="AI1519" s="33">
        <v>1518</v>
      </c>
      <c r="AK1519" s="34" t="s">
        <v>1757</v>
      </c>
      <c r="AL1519" s="29" t="s">
        <v>1808</v>
      </c>
      <c r="AM1519" s="29">
        <v>210</v>
      </c>
      <c r="AN1519" s="34" t="s">
        <v>1757</v>
      </c>
      <c r="AO1519" s="29" t="s">
        <v>1808</v>
      </c>
      <c r="AP1519" s="29">
        <v>5251209</v>
      </c>
    </row>
    <row r="1520" spans="26:42" x14ac:dyDescent="0.25">
      <c r="Z1520"/>
      <c r="AF1520" s="29" t="s">
        <v>1757</v>
      </c>
      <c r="AG1520" s="29" t="s">
        <v>1809</v>
      </c>
      <c r="AH1520" s="32">
        <v>197.85</v>
      </c>
      <c r="AI1520" s="33">
        <v>1519</v>
      </c>
      <c r="AK1520" s="34" t="s">
        <v>1757</v>
      </c>
      <c r="AL1520" s="29" t="s">
        <v>1809</v>
      </c>
      <c r="AM1520" s="29">
        <v>651</v>
      </c>
      <c r="AN1520" s="34" t="s">
        <v>1757</v>
      </c>
      <c r="AO1520" s="29" t="s">
        <v>1809</v>
      </c>
      <c r="AP1520" s="29">
        <v>3204394</v>
      </c>
    </row>
    <row r="1521" spans="26:42" x14ac:dyDescent="0.25">
      <c r="Z1521"/>
      <c r="AF1521" s="29" t="s">
        <v>1757</v>
      </c>
      <c r="AG1521" s="29" t="s">
        <v>1810</v>
      </c>
      <c r="AH1521" s="32">
        <v>128.29</v>
      </c>
      <c r="AI1521" s="33">
        <v>1520</v>
      </c>
      <c r="AK1521" s="34" t="s">
        <v>1757</v>
      </c>
      <c r="AL1521" s="29" t="s">
        <v>1810</v>
      </c>
      <c r="AM1521" s="29">
        <v>228</v>
      </c>
      <c r="AN1521" s="34" t="s">
        <v>1757</v>
      </c>
      <c r="AO1521" s="29" t="s">
        <v>1810</v>
      </c>
      <c r="AP1521" s="29">
        <v>1792755</v>
      </c>
    </row>
    <row r="1522" spans="26:42" x14ac:dyDescent="0.25">
      <c r="Z1522"/>
      <c r="AF1522" s="29" t="s">
        <v>1757</v>
      </c>
      <c r="AG1522" s="29" t="s">
        <v>1811</v>
      </c>
      <c r="AH1522" s="32">
        <v>35.83</v>
      </c>
      <c r="AI1522" s="33">
        <v>1521</v>
      </c>
      <c r="AK1522" s="34" t="s">
        <v>1757</v>
      </c>
      <c r="AL1522" s="29" t="s">
        <v>1811</v>
      </c>
      <c r="AM1522" s="29">
        <v>471</v>
      </c>
      <c r="AN1522" s="34" t="s">
        <v>1757</v>
      </c>
      <c r="AO1522" s="29" t="s">
        <v>1811</v>
      </c>
      <c r="AP1522" s="29">
        <v>13256558</v>
      </c>
    </row>
    <row r="1523" spans="26:42" x14ac:dyDescent="0.25">
      <c r="Z1523"/>
      <c r="AF1523" s="29" t="s">
        <v>1757</v>
      </c>
      <c r="AG1523" s="29" t="s">
        <v>1812</v>
      </c>
      <c r="AH1523" s="32">
        <v>55.53</v>
      </c>
      <c r="AI1523" s="33">
        <v>1522</v>
      </c>
      <c r="AK1523" s="34" t="s">
        <v>1757</v>
      </c>
      <c r="AL1523" s="29" t="s">
        <v>1812</v>
      </c>
      <c r="AM1523" s="29">
        <v>341</v>
      </c>
      <c r="AN1523" s="34" t="s">
        <v>1757</v>
      </c>
      <c r="AO1523" s="29" t="s">
        <v>1812</v>
      </c>
      <c r="AP1523" s="29">
        <v>6086430</v>
      </c>
    </row>
    <row r="1524" spans="26:42" x14ac:dyDescent="0.25">
      <c r="Z1524"/>
      <c r="AF1524" s="29" t="s">
        <v>1757</v>
      </c>
      <c r="AG1524" s="29" t="s">
        <v>1813</v>
      </c>
      <c r="AH1524" s="32">
        <v>128.07</v>
      </c>
      <c r="AI1524" s="33">
        <v>1523</v>
      </c>
      <c r="AK1524" s="34" t="s">
        <v>1757</v>
      </c>
      <c r="AL1524" s="29" t="s">
        <v>1813</v>
      </c>
      <c r="AM1524" s="29">
        <v>711</v>
      </c>
      <c r="AN1524" s="34" t="s">
        <v>1757</v>
      </c>
      <c r="AO1524" s="29" t="s">
        <v>1813</v>
      </c>
      <c r="AP1524" s="29">
        <v>5371950</v>
      </c>
    </row>
    <row r="1525" spans="26:42" x14ac:dyDescent="0.25">
      <c r="Z1525"/>
      <c r="AF1525" s="29" t="s">
        <v>1757</v>
      </c>
      <c r="AG1525" s="29" t="s">
        <v>1814</v>
      </c>
      <c r="AH1525" s="32">
        <v>111.82</v>
      </c>
      <c r="AI1525" s="33">
        <v>1524</v>
      </c>
      <c r="AK1525" s="34" t="s">
        <v>1757</v>
      </c>
      <c r="AL1525" s="29" t="s">
        <v>1814</v>
      </c>
      <c r="AM1525" s="29">
        <v>983</v>
      </c>
      <c r="AN1525" s="34" t="s">
        <v>1757</v>
      </c>
      <c r="AO1525" s="29" t="s">
        <v>1814</v>
      </c>
      <c r="AP1525" s="29">
        <v>8772866</v>
      </c>
    </row>
    <row r="1526" spans="26:42" x14ac:dyDescent="0.25">
      <c r="Z1526"/>
      <c r="AF1526" s="29" t="s">
        <v>1757</v>
      </c>
      <c r="AG1526" s="29" t="s">
        <v>1815</v>
      </c>
      <c r="AH1526" s="32">
        <v>13.85</v>
      </c>
      <c r="AI1526" s="33">
        <v>1525</v>
      </c>
      <c r="AK1526" s="34" t="s">
        <v>1757</v>
      </c>
      <c r="AL1526" s="29" t="s">
        <v>1815</v>
      </c>
      <c r="AM1526" s="29">
        <v>451</v>
      </c>
      <c r="AN1526" s="34" t="s">
        <v>1757</v>
      </c>
      <c r="AO1526" s="29" t="s">
        <v>1815</v>
      </c>
      <c r="AP1526" s="29">
        <v>31731797</v>
      </c>
    </row>
    <row r="1527" spans="26:42" x14ac:dyDescent="0.25">
      <c r="Z1527"/>
      <c r="AF1527" s="29" t="s">
        <v>1757</v>
      </c>
      <c r="AG1527" s="29" t="s">
        <v>1816</v>
      </c>
      <c r="AH1527" s="32">
        <v>37.78</v>
      </c>
      <c r="AI1527" s="33">
        <v>1526</v>
      </c>
      <c r="AK1527" s="34" t="s">
        <v>1757</v>
      </c>
      <c r="AL1527" s="29" t="s">
        <v>1816</v>
      </c>
      <c r="AM1527" s="29">
        <v>293</v>
      </c>
      <c r="AN1527" s="34" t="s">
        <v>1757</v>
      </c>
      <c r="AO1527" s="29" t="s">
        <v>1816</v>
      </c>
      <c r="AP1527" s="29">
        <v>7636491</v>
      </c>
    </row>
    <row r="1528" spans="26:42" x14ac:dyDescent="0.25">
      <c r="Z1528"/>
      <c r="AF1528" s="29" t="s">
        <v>1757</v>
      </c>
      <c r="AG1528" s="29" t="s">
        <v>1817</v>
      </c>
      <c r="AH1528" s="32">
        <v>112.64</v>
      </c>
      <c r="AI1528" s="33">
        <v>1527</v>
      </c>
      <c r="AK1528" s="34" t="s">
        <v>1757</v>
      </c>
      <c r="AL1528" s="29" t="s">
        <v>1817</v>
      </c>
      <c r="AM1528" s="29">
        <v>815</v>
      </c>
      <c r="AN1528" s="34" t="s">
        <v>1757</v>
      </c>
      <c r="AO1528" s="29" t="s">
        <v>1817</v>
      </c>
      <c r="AP1528" s="29">
        <v>7071478</v>
      </c>
    </row>
    <row r="1529" spans="26:42" x14ac:dyDescent="0.25">
      <c r="Z1529"/>
      <c r="AF1529" s="29" t="s">
        <v>1757</v>
      </c>
      <c r="AG1529" s="29" t="s">
        <v>1818</v>
      </c>
      <c r="AH1529" s="32">
        <v>125.44</v>
      </c>
      <c r="AI1529" s="33">
        <v>1528</v>
      </c>
      <c r="AK1529" s="34" t="s">
        <v>1757</v>
      </c>
      <c r="AL1529" s="29" t="s">
        <v>1818</v>
      </c>
      <c r="AM1529" s="29">
        <v>473</v>
      </c>
      <c r="AN1529" s="34" t="s">
        <v>1757</v>
      </c>
      <c r="AO1529" s="29" t="s">
        <v>1818</v>
      </c>
      <c r="AP1529" s="29">
        <v>3794669</v>
      </c>
    </row>
    <row r="1530" spans="26:42" x14ac:dyDescent="0.25">
      <c r="Z1530"/>
      <c r="AF1530" s="29" t="s">
        <v>1757</v>
      </c>
      <c r="AG1530" s="29" t="s">
        <v>1819</v>
      </c>
      <c r="AH1530" s="32">
        <v>31.27</v>
      </c>
      <c r="AI1530" s="33">
        <v>1529</v>
      </c>
      <c r="AK1530" s="34" t="s">
        <v>1757</v>
      </c>
      <c r="AL1530" s="29" t="s">
        <v>1819</v>
      </c>
      <c r="AM1530" s="29">
        <v>190</v>
      </c>
      <c r="AN1530" s="34" t="s">
        <v>1757</v>
      </c>
      <c r="AO1530" s="29" t="s">
        <v>1819</v>
      </c>
      <c r="AP1530" s="29">
        <v>6123176</v>
      </c>
    </row>
    <row r="1531" spans="26:42" x14ac:dyDescent="0.25">
      <c r="Z1531"/>
      <c r="AF1531" s="29" t="s">
        <v>1820</v>
      </c>
      <c r="AG1531" s="29" t="s">
        <v>1821</v>
      </c>
      <c r="AH1531" s="32">
        <v>18.43</v>
      </c>
      <c r="AI1531" s="33">
        <v>1530</v>
      </c>
      <c r="AK1531" s="34" t="s">
        <v>1820</v>
      </c>
      <c r="AL1531" s="29" t="s">
        <v>1821</v>
      </c>
      <c r="AM1531" s="29">
        <v>295</v>
      </c>
      <c r="AN1531" s="34" t="s">
        <v>1820</v>
      </c>
      <c r="AO1531" s="29" t="s">
        <v>1821</v>
      </c>
      <c r="AP1531" s="29">
        <v>16112612</v>
      </c>
    </row>
    <row r="1532" spans="26:42" x14ac:dyDescent="0.25">
      <c r="Z1532"/>
      <c r="AF1532" s="29" t="s">
        <v>1820</v>
      </c>
      <c r="AG1532" s="29" t="s">
        <v>1822</v>
      </c>
      <c r="AH1532" s="32">
        <v>44.22</v>
      </c>
      <c r="AI1532" s="33">
        <v>1531</v>
      </c>
      <c r="AK1532" s="34" t="s">
        <v>1820</v>
      </c>
      <c r="AL1532" s="29" t="s">
        <v>1822</v>
      </c>
      <c r="AM1532" s="29">
        <v>334</v>
      </c>
      <c r="AN1532" s="34" t="s">
        <v>1820</v>
      </c>
      <c r="AO1532" s="29" t="s">
        <v>1822</v>
      </c>
      <c r="AP1532" s="29">
        <v>7520030</v>
      </c>
    </row>
    <row r="1533" spans="26:42" x14ac:dyDescent="0.25">
      <c r="Z1533"/>
      <c r="AF1533" s="29" t="s">
        <v>1820</v>
      </c>
      <c r="AG1533" s="29" t="s">
        <v>1823</v>
      </c>
      <c r="AH1533" s="32">
        <v>47.53</v>
      </c>
      <c r="AI1533" s="33">
        <v>1532</v>
      </c>
      <c r="AK1533" s="34" t="s">
        <v>1820</v>
      </c>
      <c r="AL1533" s="29" t="s">
        <v>1823</v>
      </c>
      <c r="AM1533" s="29">
        <v>424</v>
      </c>
      <c r="AN1533" s="34" t="s">
        <v>1820</v>
      </c>
      <c r="AO1533" s="29" t="s">
        <v>1823</v>
      </c>
      <c r="AP1533" s="29">
        <v>8951767</v>
      </c>
    </row>
    <row r="1534" spans="26:42" x14ac:dyDescent="0.25">
      <c r="Z1534"/>
      <c r="AF1534" s="29" t="s">
        <v>1820</v>
      </c>
      <c r="AG1534" s="29" t="s">
        <v>1824</v>
      </c>
      <c r="AH1534" s="32">
        <v>89.48</v>
      </c>
      <c r="AI1534" s="33">
        <v>1533</v>
      </c>
      <c r="AK1534" s="34" t="s">
        <v>1820</v>
      </c>
      <c r="AL1534" s="29" t="s">
        <v>1824</v>
      </c>
      <c r="AM1534" s="29">
        <v>493</v>
      </c>
      <c r="AN1534" s="34" t="s">
        <v>1820</v>
      </c>
      <c r="AO1534" s="29" t="s">
        <v>1824</v>
      </c>
      <c r="AP1534" s="29">
        <v>5459385</v>
      </c>
    </row>
    <row r="1535" spans="26:42" x14ac:dyDescent="0.25">
      <c r="Z1535"/>
      <c r="AF1535" s="29" t="s">
        <v>1820</v>
      </c>
      <c r="AG1535" s="29" t="s">
        <v>1825</v>
      </c>
      <c r="AH1535" s="32">
        <v>134.58000000000001</v>
      </c>
      <c r="AI1535" s="33">
        <v>1534</v>
      </c>
      <c r="AK1535" s="34" t="s">
        <v>1820</v>
      </c>
      <c r="AL1535" s="29" t="s">
        <v>1825</v>
      </c>
      <c r="AM1535" s="29">
        <v>846</v>
      </c>
      <c r="AN1535" s="34" t="s">
        <v>1820</v>
      </c>
      <c r="AO1535" s="29" t="s">
        <v>1825</v>
      </c>
      <c r="AP1535" s="29">
        <v>6282328</v>
      </c>
    </row>
    <row r="1536" spans="26:42" x14ac:dyDescent="0.25">
      <c r="Z1536"/>
      <c r="AF1536" s="29" t="s">
        <v>1820</v>
      </c>
      <c r="AG1536" s="29" t="s">
        <v>1826</v>
      </c>
      <c r="AH1536" s="32">
        <v>70.08</v>
      </c>
      <c r="AI1536" s="33">
        <v>1535</v>
      </c>
      <c r="AK1536" s="34" t="s">
        <v>1820</v>
      </c>
      <c r="AL1536" s="29" t="s">
        <v>1826</v>
      </c>
      <c r="AM1536" s="29">
        <v>756</v>
      </c>
      <c r="AN1536" s="34" t="s">
        <v>1820</v>
      </c>
      <c r="AO1536" s="29" t="s">
        <v>1826</v>
      </c>
      <c r="AP1536" s="29">
        <v>10751650</v>
      </c>
    </row>
    <row r="1537" spans="26:42" x14ac:dyDescent="0.25">
      <c r="Z1537"/>
      <c r="AF1537" s="29" t="s">
        <v>1820</v>
      </c>
      <c r="AG1537" s="29" t="s">
        <v>1827</v>
      </c>
      <c r="AH1537" s="32">
        <v>39.58</v>
      </c>
      <c r="AI1537" s="33">
        <v>1536</v>
      </c>
      <c r="AK1537" s="34" t="s">
        <v>1820</v>
      </c>
      <c r="AL1537" s="29" t="s">
        <v>1827</v>
      </c>
      <c r="AM1537" s="29">
        <v>100</v>
      </c>
      <c r="AN1537" s="34" t="s">
        <v>1820</v>
      </c>
      <c r="AO1537" s="29" t="s">
        <v>1827</v>
      </c>
      <c r="AP1537" s="29">
        <v>2488739</v>
      </c>
    </row>
    <row r="1538" spans="26:42" x14ac:dyDescent="0.25">
      <c r="Z1538"/>
      <c r="AF1538" s="29" t="s">
        <v>1820</v>
      </c>
      <c r="AG1538" s="29" t="s">
        <v>1828</v>
      </c>
      <c r="AH1538" s="32">
        <v>71.63</v>
      </c>
      <c r="AI1538" s="33">
        <v>1537</v>
      </c>
      <c r="AK1538" s="34" t="s">
        <v>1820</v>
      </c>
      <c r="AL1538" s="29" t="s">
        <v>1828</v>
      </c>
      <c r="AM1538" s="29">
        <v>734</v>
      </c>
      <c r="AN1538" s="34" t="s">
        <v>1820</v>
      </c>
      <c r="AO1538" s="29" t="s">
        <v>1828</v>
      </c>
      <c r="AP1538" s="29">
        <v>10218837</v>
      </c>
    </row>
    <row r="1539" spans="26:42" x14ac:dyDescent="0.25">
      <c r="Z1539"/>
      <c r="AF1539" s="29" t="s">
        <v>1820</v>
      </c>
      <c r="AG1539" s="29" t="s">
        <v>1829</v>
      </c>
      <c r="AH1539" s="32">
        <v>15.7</v>
      </c>
      <c r="AI1539" s="33">
        <v>1538</v>
      </c>
      <c r="AK1539" s="34" t="s">
        <v>1820</v>
      </c>
      <c r="AL1539" s="29" t="s">
        <v>1829</v>
      </c>
      <c r="AM1539" s="29">
        <v>133</v>
      </c>
      <c r="AN1539" s="34" t="s">
        <v>1820</v>
      </c>
      <c r="AO1539" s="29" t="s">
        <v>1829</v>
      </c>
      <c r="AP1539" s="29">
        <v>8472656</v>
      </c>
    </row>
    <row r="1540" spans="26:42" x14ac:dyDescent="0.25">
      <c r="Z1540"/>
      <c r="AF1540" s="29" t="s">
        <v>1820</v>
      </c>
      <c r="AG1540" s="29" t="s">
        <v>1830</v>
      </c>
      <c r="AH1540" s="32">
        <v>86.85</v>
      </c>
      <c r="AI1540" s="33">
        <v>1539</v>
      </c>
      <c r="AK1540" s="34" t="s">
        <v>1820</v>
      </c>
      <c r="AL1540" s="29" t="s">
        <v>1830</v>
      </c>
      <c r="AM1540" s="29">
        <v>512</v>
      </c>
      <c r="AN1540" s="34" t="s">
        <v>1820</v>
      </c>
      <c r="AO1540" s="29" t="s">
        <v>1830</v>
      </c>
      <c r="AP1540" s="29">
        <v>5820289</v>
      </c>
    </row>
    <row r="1541" spans="26:42" x14ac:dyDescent="0.25">
      <c r="Z1541"/>
      <c r="AF1541" s="29" t="s">
        <v>1820</v>
      </c>
      <c r="AG1541" s="29" t="s">
        <v>1831</v>
      </c>
      <c r="AH1541" s="32">
        <v>71</v>
      </c>
      <c r="AI1541" s="33">
        <v>1540</v>
      </c>
      <c r="AK1541" s="34" t="s">
        <v>1820</v>
      </c>
      <c r="AL1541" s="29" t="s">
        <v>1831</v>
      </c>
      <c r="AM1541" s="29">
        <v>351</v>
      </c>
      <c r="AN1541" s="34" t="s">
        <v>1820</v>
      </c>
      <c r="AO1541" s="29" t="s">
        <v>1831</v>
      </c>
      <c r="AP1541" s="29">
        <v>4887417</v>
      </c>
    </row>
    <row r="1542" spans="26:42" x14ac:dyDescent="0.25">
      <c r="Z1542"/>
      <c r="AF1542" s="29" t="s">
        <v>1820</v>
      </c>
      <c r="AG1542" s="29" t="s">
        <v>1832</v>
      </c>
      <c r="AH1542" s="32">
        <v>72.2</v>
      </c>
      <c r="AI1542" s="33">
        <v>1541</v>
      </c>
      <c r="AK1542" s="34" t="s">
        <v>1820</v>
      </c>
      <c r="AL1542" s="29" t="s">
        <v>1832</v>
      </c>
      <c r="AM1542" s="29">
        <v>420</v>
      </c>
      <c r="AN1542" s="34" t="s">
        <v>1820</v>
      </c>
      <c r="AO1542" s="29" t="s">
        <v>1832</v>
      </c>
      <c r="AP1542" s="29">
        <v>5789294</v>
      </c>
    </row>
    <row r="1543" spans="26:42" x14ac:dyDescent="0.25">
      <c r="Z1543"/>
      <c r="AF1543" s="29" t="s">
        <v>1820</v>
      </c>
      <c r="AG1543" s="29" t="s">
        <v>1833</v>
      </c>
      <c r="AH1543" s="32">
        <v>87.68</v>
      </c>
      <c r="AI1543" s="33">
        <v>1542</v>
      </c>
      <c r="AK1543" s="34" t="s">
        <v>1820</v>
      </c>
      <c r="AL1543" s="29" t="s">
        <v>1833</v>
      </c>
      <c r="AM1543" s="29">
        <v>954</v>
      </c>
      <c r="AN1543" s="34" t="s">
        <v>1820</v>
      </c>
      <c r="AO1543" s="29" t="s">
        <v>1833</v>
      </c>
      <c r="AP1543" s="29">
        <v>10812653</v>
      </c>
    </row>
    <row r="1544" spans="26:42" x14ac:dyDescent="0.25">
      <c r="Z1544"/>
      <c r="AF1544" s="29" t="s">
        <v>1820</v>
      </c>
      <c r="AG1544" s="29" t="s">
        <v>1834</v>
      </c>
      <c r="AH1544" s="32">
        <v>63.79</v>
      </c>
      <c r="AI1544" s="33">
        <v>1543</v>
      </c>
      <c r="AK1544" s="34" t="s">
        <v>1820</v>
      </c>
      <c r="AL1544" s="29" t="s">
        <v>1834</v>
      </c>
      <c r="AM1544" s="29">
        <v>705</v>
      </c>
      <c r="AN1544" s="34" t="s">
        <v>1820</v>
      </c>
      <c r="AO1544" s="29" t="s">
        <v>1834</v>
      </c>
      <c r="AP1544" s="29">
        <v>11028625</v>
      </c>
    </row>
    <row r="1545" spans="26:42" x14ac:dyDescent="0.25">
      <c r="Z1545"/>
      <c r="AF1545" s="29" t="s">
        <v>1820</v>
      </c>
      <c r="AG1545" s="29" t="s">
        <v>1835</v>
      </c>
      <c r="AH1545" s="32">
        <v>172.51</v>
      </c>
      <c r="AI1545" s="33">
        <v>1544</v>
      </c>
      <c r="AK1545" s="34" t="s">
        <v>1820</v>
      </c>
      <c r="AL1545" s="29" t="s">
        <v>1835</v>
      </c>
      <c r="AM1545" s="29">
        <v>685</v>
      </c>
      <c r="AN1545" s="34" t="s">
        <v>1820</v>
      </c>
      <c r="AO1545" s="29" t="s">
        <v>1835</v>
      </c>
      <c r="AP1545" s="29">
        <v>3976481</v>
      </c>
    </row>
    <row r="1546" spans="26:42" x14ac:dyDescent="0.25">
      <c r="Z1546"/>
      <c r="AF1546" s="29" t="s">
        <v>1820</v>
      </c>
      <c r="AG1546" s="29" t="s">
        <v>1836</v>
      </c>
      <c r="AH1546" s="32">
        <v>67.709999999999994</v>
      </c>
      <c r="AI1546" s="33">
        <v>1545</v>
      </c>
      <c r="AK1546" s="34" t="s">
        <v>1820</v>
      </c>
      <c r="AL1546" s="29" t="s">
        <v>1836</v>
      </c>
      <c r="AM1546" s="29">
        <v>472</v>
      </c>
      <c r="AN1546" s="34" t="s">
        <v>1820</v>
      </c>
      <c r="AO1546" s="29" t="s">
        <v>1836</v>
      </c>
      <c r="AP1546" s="29">
        <v>6911524</v>
      </c>
    </row>
    <row r="1547" spans="26:42" x14ac:dyDescent="0.25">
      <c r="Z1547"/>
      <c r="AF1547" s="29" t="s">
        <v>1820</v>
      </c>
      <c r="AG1547" s="29" t="s">
        <v>1837</v>
      </c>
      <c r="AH1547" s="32">
        <v>62.54</v>
      </c>
      <c r="AI1547" s="33">
        <v>1546</v>
      </c>
      <c r="AK1547" s="34" t="s">
        <v>1820</v>
      </c>
      <c r="AL1547" s="29" t="s">
        <v>1837</v>
      </c>
      <c r="AM1547" s="29">
        <v>694</v>
      </c>
      <c r="AN1547" s="34" t="s">
        <v>1820</v>
      </c>
      <c r="AO1547" s="29" t="s">
        <v>1837</v>
      </c>
      <c r="AP1547" s="29">
        <v>11081198</v>
      </c>
    </row>
    <row r="1548" spans="26:42" x14ac:dyDescent="0.25">
      <c r="Z1548"/>
      <c r="AF1548" s="29" t="s">
        <v>1820</v>
      </c>
      <c r="AG1548" s="29" t="s">
        <v>1838</v>
      </c>
      <c r="AH1548" s="32">
        <v>35.65</v>
      </c>
      <c r="AI1548" s="33">
        <v>1547</v>
      </c>
      <c r="AK1548" s="34" t="s">
        <v>1820</v>
      </c>
      <c r="AL1548" s="29" t="s">
        <v>1838</v>
      </c>
      <c r="AM1548" s="29">
        <v>833</v>
      </c>
      <c r="AN1548" s="34" t="s">
        <v>1820</v>
      </c>
      <c r="AO1548" s="29" t="s">
        <v>1838</v>
      </c>
      <c r="AP1548" s="29">
        <v>23142120</v>
      </c>
    </row>
    <row r="1549" spans="26:42" x14ac:dyDescent="0.25">
      <c r="Z1549"/>
      <c r="AF1549" s="29" t="s">
        <v>1820</v>
      </c>
      <c r="AG1549" s="29" t="s">
        <v>1839</v>
      </c>
      <c r="AH1549" s="32">
        <v>10.11</v>
      </c>
      <c r="AI1549" s="33">
        <v>1548</v>
      </c>
      <c r="AK1549" s="34" t="s">
        <v>1820</v>
      </c>
      <c r="AL1549" s="29" t="s">
        <v>1839</v>
      </c>
      <c r="AM1549" s="29">
        <v>454</v>
      </c>
      <c r="AN1549" s="34" t="s">
        <v>1820</v>
      </c>
      <c r="AO1549" s="29" t="s">
        <v>1839</v>
      </c>
      <c r="AP1549" s="29">
        <v>44461192</v>
      </c>
    </row>
    <row r="1550" spans="26:42" x14ac:dyDescent="0.25">
      <c r="Z1550"/>
      <c r="AF1550" s="29" t="s">
        <v>1820</v>
      </c>
      <c r="AG1550" s="29" t="s">
        <v>1840</v>
      </c>
      <c r="AH1550" s="32">
        <v>39.090000000000003</v>
      </c>
      <c r="AI1550" s="33">
        <v>1549</v>
      </c>
      <c r="AK1550" s="34" t="s">
        <v>1820</v>
      </c>
      <c r="AL1550" s="29" t="s">
        <v>1840</v>
      </c>
      <c r="AM1550" s="29">
        <v>396</v>
      </c>
      <c r="AN1550" s="34" t="s">
        <v>1820</v>
      </c>
      <c r="AO1550" s="29" t="s">
        <v>1840</v>
      </c>
      <c r="AP1550" s="29">
        <v>10167601</v>
      </c>
    </row>
    <row r="1551" spans="26:42" x14ac:dyDescent="0.25">
      <c r="Z1551"/>
      <c r="AF1551" s="29" t="s">
        <v>1820</v>
      </c>
      <c r="AG1551" s="29" t="s">
        <v>1841</v>
      </c>
      <c r="AH1551" s="32">
        <v>107.29</v>
      </c>
      <c r="AI1551" s="33">
        <v>1550</v>
      </c>
      <c r="AK1551" s="34" t="s">
        <v>1820</v>
      </c>
      <c r="AL1551" s="29" t="s">
        <v>1841</v>
      </c>
      <c r="AM1551" s="29">
        <v>944</v>
      </c>
      <c r="AN1551" s="34" t="s">
        <v>1820</v>
      </c>
      <c r="AO1551" s="29" t="s">
        <v>1841</v>
      </c>
      <c r="AP1551" s="29">
        <v>8788963</v>
      </c>
    </row>
    <row r="1552" spans="26:42" x14ac:dyDescent="0.25">
      <c r="Z1552"/>
      <c r="AF1552" s="29" t="s">
        <v>1820</v>
      </c>
      <c r="AG1552" s="29" t="s">
        <v>1842</v>
      </c>
      <c r="AH1552" s="32">
        <v>26.98</v>
      </c>
      <c r="AI1552" s="33">
        <v>1551</v>
      </c>
      <c r="AK1552" s="34" t="s">
        <v>1820</v>
      </c>
      <c r="AL1552" s="29" t="s">
        <v>1842</v>
      </c>
      <c r="AM1552" s="29">
        <v>141</v>
      </c>
      <c r="AN1552" s="34" t="s">
        <v>1820</v>
      </c>
      <c r="AO1552" s="29" t="s">
        <v>1842</v>
      </c>
      <c r="AP1552" s="29">
        <v>5300449</v>
      </c>
    </row>
    <row r="1553" spans="26:42" x14ac:dyDescent="0.25">
      <c r="Z1553"/>
      <c r="AF1553" s="29" t="s">
        <v>1820</v>
      </c>
      <c r="AG1553" s="29" t="s">
        <v>1843</v>
      </c>
      <c r="AH1553" s="32">
        <v>20.03</v>
      </c>
      <c r="AI1553" s="33">
        <v>1552</v>
      </c>
      <c r="AK1553" s="34" t="s">
        <v>1820</v>
      </c>
      <c r="AL1553" s="29" t="s">
        <v>1843</v>
      </c>
      <c r="AM1553" s="29">
        <v>172</v>
      </c>
      <c r="AN1553" s="34" t="s">
        <v>1820</v>
      </c>
      <c r="AO1553" s="29" t="s">
        <v>1843</v>
      </c>
      <c r="AP1553" s="29">
        <v>8860852</v>
      </c>
    </row>
    <row r="1554" spans="26:42" x14ac:dyDescent="0.25">
      <c r="Z1554"/>
      <c r="AF1554" s="29" t="s">
        <v>1820</v>
      </c>
      <c r="AG1554" s="29" t="s">
        <v>1844</v>
      </c>
      <c r="AH1554" s="32">
        <v>45.24</v>
      </c>
      <c r="AI1554" s="33">
        <v>1553</v>
      </c>
      <c r="AK1554" s="34" t="s">
        <v>1820</v>
      </c>
      <c r="AL1554" s="29" t="s">
        <v>1844</v>
      </c>
      <c r="AM1554" s="29">
        <v>558</v>
      </c>
      <c r="AN1554" s="34" t="s">
        <v>1820</v>
      </c>
      <c r="AO1554" s="29" t="s">
        <v>1844</v>
      </c>
      <c r="AP1554" s="29">
        <v>12268498</v>
      </c>
    </row>
    <row r="1555" spans="26:42" x14ac:dyDescent="0.25">
      <c r="Z1555"/>
      <c r="AF1555" s="29" t="s">
        <v>1820</v>
      </c>
      <c r="AG1555" s="29" t="s">
        <v>1845</v>
      </c>
      <c r="AH1555" s="32">
        <v>5.47</v>
      </c>
      <c r="AI1555" s="33">
        <v>1554</v>
      </c>
      <c r="AK1555" s="34" t="s">
        <v>1820</v>
      </c>
      <c r="AL1555" s="29" t="s">
        <v>1845</v>
      </c>
      <c r="AM1555" s="29">
        <v>339</v>
      </c>
      <c r="AN1555" s="34" t="s">
        <v>1820</v>
      </c>
      <c r="AO1555" s="29" t="s">
        <v>1845</v>
      </c>
      <c r="AP1555" s="29">
        <v>62602207</v>
      </c>
    </row>
    <row r="1556" spans="26:42" x14ac:dyDescent="0.25">
      <c r="Z1556"/>
      <c r="AF1556" s="29" t="s">
        <v>1820</v>
      </c>
      <c r="AG1556" s="29" t="s">
        <v>1846</v>
      </c>
      <c r="AH1556" s="32">
        <v>94.89</v>
      </c>
      <c r="AI1556" s="33">
        <v>1555</v>
      </c>
      <c r="AK1556" s="34" t="s">
        <v>1820</v>
      </c>
      <c r="AL1556" s="29" t="s">
        <v>1846</v>
      </c>
      <c r="AM1556" s="29">
        <v>531</v>
      </c>
      <c r="AN1556" s="34" t="s">
        <v>1820</v>
      </c>
      <c r="AO1556" s="29" t="s">
        <v>1846</v>
      </c>
      <c r="AP1556" s="29">
        <v>5537900</v>
      </c>
    </row>
    <row r="1557" spans="26:42" x14ac:dyDescent="0.25">
      <c r="Z1557"/>
      <c r="AF1557" s="29" t="s">
        <v>1820</v>
      </c>
      <c r="AG1557" s="29" t="s">
        <v>1847</v>
      </c>
      <c r="AH1557" s="32">
        <v>40.729999999999997</v>
      </c>
      <c r="AI1557" s="33">
        <v>1556</v>
      </c>
      <c r="AK1557" s="34" t="s">
        <v>1820</v>
      </c>
      <c r="AL1557" s="29" t="s">
        <v>1847</v>
      </c>
      <c r="AM1557" s="29">
        <v>406</v>
      </c>
      <c r="AN1557" s="34" t="s">
        <v>1820</v>
      </c>
      <c r="AO1557" s="29" t="s">
        <v>1847</v>
      </c>
      <c r="AP1557" s="29">
        <v>9955323</v>
      </c>
    </row>
    <row r="1558" spans="26:42" x14ac:dyDescent="0.25">
      <c r="Z1558"/>
      <c r="AF1558" s="29" t="s">
        <v>1820</v>
      </c>
      <c r="AG1558" s="29" t="s">
        <v>1848</v>
      </c>
      <c r="AH1558" s="32">
        <v>93.79</v>
      </c>
      <c r="AI1558" s="33">
        <v>1557</v>
      </c>
      <c r="AK1558" s="34" t="s">
        <v>1820</v>
      </c>
      <c r="AL1558" s="29" t="s">
        <v>1848</v>
      </c>
      <c r="AM1558" s="29">
        <v>602</v>
      </c>
      <c r="AN1558" s="34" t="s">
        <v>1820</v>
      </c>
      <c r="AO1558" s="29" t="s">
        <v>1848</v>
      </c>
      <c r="AP1558" s="29">
        <v>6429244</v>
      </c>
    </row>
    <row r="1559" spans="26:42" x14ac:dyDescent="0.25">
      <c r="Z1559"/>
      <c r="AF1559" s="29" t="s">
        <v>1820</v>
      </c>
      <c r="AG1559" s="29" t="s">
        <v>1849</v>
      </c>
      <c r="AH1559" s="32">
        <v>19.53</v>
      </c>
      <c r="AI1559" s="33">
        <v>1558</v>
      </c>
      <c r="AK1559" s="34" t="s">
        <v>1820</v>
      </c>
      <c r="AL1559" s="29" t="s">
        <v>1849</v>
      </c>
      <c r="AM1559" s="29">
        <v>134</v>
      </c>
      <c r="AN1559" s="34" t="s">
        <v>1820</v>
      </c>
      <c r="AO1559" s="29" t="s">
        <v>1849</v>
      </c>
      <c r="AP1559" s="29">
        <v>6862620</v>
      </c>
    </row>
    <row r="1560" spans="26:42" x14ac:dyDescent="0.25">
      <c r="Z1560"/>
      <c r="AF1560" s="29" t="s">
        <v>1850</v>
      </c>
      <c r="AG1560" s="29" t="s">
        <v>1851</v>
      </c>
      <c r="AH1560" s="32">
        <v>12.98</v>
      </c>
      <c r="AI1560" s="33">
        <v>1559</v>
      </c>
      <c r="AK1560" s="34" t="s">
        <v>1850</v>
      </c>
      <c r="AL1560" s="29" t="s">
        <v>1851</v>
      </c>
      <c r="AM1560" s="29">
        <v>42</v>
      </c>
      <c r="AN1560" s="34" t="s">
        <v>1850</v>
      </c>
      <c r="AO1560" s="29" t="s">
        <v>1851</v>
      </c>
      <c r="AP1560" s="29">
        <v>3427133</v>
      </c>
    </row>
    <row r="1561" spans="26:42" x14ac:dyDescent="0.25">
      <c r="Z1561"/>
      <c r="AF1561" s="29" t="s">
        <v>1850</v>
      </c>
      <c r="AG1561" s="29" t="s">
        <v>1852</v>
      </c>
      <c r="AH1561" s="32">
        <v>18.88</v>
      </c>
      <c r="AI1561" s="33">
        <v>1560</v>
      </c>
      <c r="AK1561" s="34" t="s">
        <v>1850</v>
      </c>
      <c r="AL1561" s="29" t="s">
        <v>1852</v>
      </c>
      <c r="AM1561" s="29">
        <v>175</v>
      </c>
      <c r="AN1561" s="34" t="s">
        <v>1850</v>
      </c>
      <c r="AO1561" s="29" t="s">
        <v>1852</v>
      </c>
      <c r="AP1561" s="29">
        <v>9029340</v>
      </c>
    </row>
    <row r="1562" spans="26:42" x14ac:dyDescent="0.25">
      <c r="Z1562"/>
      <c r="AF1562" s="29" t="s">
        <v>1850</v>
      </c>
      <c r="AG1562" s="29" t="s">
        <v>1853</v>
      </c>
      <c r="AH1562" s="32">
        <v>24.42</v>
      </c>
      <c r="AI1562" s="33">
        <v>1561</v>
      </c>
      <c r="AK1562" s="34" t="s">
        <v>1850</v>
      </c>
      <c r="AL1562" s="29" t="s">
        <v>1853</v>
      </c>
      <c r="AM1562" s="29">
        <v>231</v>
      </c>
      <c r="AN1562" s="34" t="s">
        <v>1850</v>
      </c>
      <c r="AO1562" s="29" t="s">
        <v>1853</v>
      </c>
      <c r="AP1562" s="29">
        <v>9479177</v>
      </c>
    </row>
    <row r="1563" spans="26:42" x14ac:dyDescent="0.25">
      <c r="Z1563"/>
      <c r="AF1563" s="29" t="s">
        <v>1850</v>
      </c>
      <c r="AG1563" s="29" t="s">
        <v>1854</v>
      </c>
      <c r="AH1563" s="32">
        <v>10.19</v>
      </c>
      <c r="AI1563" s="33">
        <v>1562</v>
      </c>
      <c r="AK1563" s="34" t="s">
        <v>1850</v>
      </c>
      <c r="AL1563" s="29" t="s">
        <v>1854</v>
      </c>
      <c r="AM1563" s="29">
        <v>290</v>
      </c>
      <c r="AN1563" s="34" t="s">
        <v>1850</v>
      </c>
      <c r="AO1563" s="29" t="s">
        <v>1854</v>
      </c>
      <c r="AP1563" s="29">
        <v>29042863</v>
      </c>
    </row>
    <row r="1564" spans="26:42" x14ac:dyDescent="0.25">
      <c r="Z1564"/>
      <c r="AF1564" s="29" t="s">
        <v>1850</v>
      </c>
      <c r="AG1564" s="29" t="s">
        <v>1855</v>
      </c>
      <c r="AH1564" s="32">
        <v>8.25</v>
      </c>
      <c r="AI1564" s="33">
        <v>1563</v>
      </c>
      <c r="AK1564" s="34" t="s">
        <v>1850</v>
      </c>
      <c r="AL1564" s="29" t="s">
        <v>1855</v>
      </c>
      <c r="AM1564" s="29">
        <v>63</v>
      </c>
      <c r="AN1564" s="34" t="s">
        <v>1850</v>
      </c>
      <c r="AO1564" s="29" t="s">
        <v>1855</v>
      </c>
      <c r="AP1564" s="29">
        <v>7451528</v>
      </c>
    </row>
    <row r="1565" spans="26:42" x14ac:dyDescent="0.25">
      <c r="Z1565"/>
      <c r="AF1565" s="29" t="s">
        <v>1850</v>
      </c>
      <c r="AG1565" s="29" t="s">
        <v>1856</v>
      </c>
      <c r="AH1565" s="32">
        <v>26.55</v>
      </c>
      <c r="AI1565" s="33">
        <v>1564</v>
      </c>
      <c r="AK1565" s="34" t="s">
        <v>1850</v>
      </c>
      <c r="AL1565" s="29" t="s">
        <v>1856</v>
      </c>
      <c r="AM1565" s="29">
        <v>73</v>
      </c>
      <c r="AN1565" s="34" t="s">
        <v>1850</v>
      </c>
      <c r="AO1565" s="29" t="s">
        <v>1856</v>
      </c>
      <c r="AP1565" s="29">
        <v>2787084</v>
      </c>
    </row>
    <row r="1566" spans="26:42" x14ac:dyDescent="0.25">
      <c r="Z1566"/>
      <c r="AF1566" s="29" t="s">
        <v>1850</v>
      </c>
      <c r="AG1566" s="29" t="s">
        <v>1857</v>
      </c>
      <c r="AH1566" s="32">
        <v>24.88</v>
      </c>
      <c r="AI1566" s="33">
        <v>1565</v>
      </c>
      <c r="AK1566" s="34" t="s">
        <v>1850</v>
      </c>
      <c r="AL1566" s="29" t="s">
        <v>1857</v>
      </c>
      <c r="AM1566" s="29">
        <v>570</v>
      </c>
      <c r="AN1566" s="34" t="s">
        <v>1850</v>
      </c>
      <c r="AO1566" s="29" t="s">
        <v>1857</v>
      </c>
      <c r="AP1566" s="29">
        <v>22785089</v>
      </c>
    </row>
    <row r="1567" spans="26:42" x14ac:dyDescent="0.25">
      <c r="Z1567"/>
      <c r="AF1567" s="29" t="s">
        <v>1850</v>
      </c>
      <c r="AG1567" s="29" t="s">
        <v>1858</v>
      </c>
      <c r="AH1567" s="32">
        <v>26.54</v>
      </c>
      <c r="AI1567" s="33">
        <v>1566</v>
      </c>
      <c r="AK1567" s="34" t="s">
        <v>1850</v>
      </c>
      <c r="AL1567" s="29" t="s">
        <v>1858</v>
      </c>
      <c r="AM1567" s="29">
        <v>530</v>
      </c>
      <c r="AN1567" s="34" t="s">
        <v>1850</v>
      </c>
      <c r="AO1567" s="29" t="s">
        <v>1858</v>
      </c>
      <c r="AP1567" s="29">
        <v>20010029</v>
      </c>
    </row>
    <row r="1568" spans="26:42" x14ac:dyDescent="0.25">
      <c r="Z1568"/>
      <c r="AF1568" s="29" t="s">
        <v>1850</v>
      </c>
      <c r="AG1568" s="29" t="s">
        <v>1859</v>
      </c>
      <c r="AH1568" s="32">
        <v>5.45</v>
      </c>
      <c r="AI1568" s="33">
        <v>1567</v>
      </c>
      <c r="AK1568" s="34" t="s">
        <v>1850</v>
      </c>
      <c r="AL1568" s="29" t="s">
        <v>1859</v>
      </c>
      <c r="AM1568" s="29">
        <v>85</v>
      </c>
      <c r="AN1568" s="34" t="s">
        <v>1850</v>
      </c>
      <c r="AO1568" s="29" t="s">
        <v>1859</v>
      </c>
      <c r="AP1568" s="29">
        <v>15965413</v>
      </c>
    </row>
    <row r="1569" spans="26:42" x14ac:dyDescent="0.25">
      <c r="Z1569"/>
      <c r="AF1569" s="29" t="s">
        <v>1850</v>
      </c>
      <c r="AG1569" s="29" t="s">
        <v>1860</v>
      </c>
      <c r="AH1569" s="32">
        <v>21.61</v>
      </c>
      <c r="AI1569" s="33">
        <v>1568</v>
      </c>
      <c r="AK1569" s="34" t="s">
        <v>1850</v>
      </c>
      <c r="AL1569" s="29" t="s">
        <v>1860</v>
      </c>
      <c r="AM1569" s="29">
        <v>585</v>
      </c>
      <c r="AN1569" s="34" t="s">
        <v>1850</v>
      </c>
      <c r="AO1569" s="29" t="s">
        <v>1860</v>
      </c>
      <c r="AP1569" s="29">
        <v>27180710</v>
      </c>
    </row>
    <row r="1570" spans="26:42" x14ac:dyDescent="0.25">
      <c r="Z1570"/>
      <c r="AF1570" s="29" t="s">
        <v>1850</v>
      </c>
      <c r="AG1570" s="29" t="s">
        <v>1861</v>
      </c>
      <c r="AH1570" s="32">
        <v>19.45</v>
      </c>
      <c r="AI1570" s="33">
        <v>1569</v>
      </c>
      <c r="AK1570" s="34" t="s">
        <v>1850</v>
      </c>
      <c r="AL1570" s="29" t="s">
        <v>1861</v>
      </c>
      <c r="AM1570" s="29">
        <v>290</v>
      </c>
      <c r="AN1570" s="34" t="s">
        <v>1850</v>
      </c>
      <c r="AO1570" s="29" t="s">
        <v>1861</v>
      </c>
      <c r="AP1570" s="29">
        <v>15245293</v>
      </c>
    </row>
    <row r="1571" spans="26:42" x14ac:dyDescent="0.25">
      <c r="Z1571"/>
      <c r="AF1571" s="29" t="s">
        <v>1850</v>
      </c>
      <c r="AG1571" s="29" t="s">
        <v>1862</v>
      </c>
      <c r="AH1571" s="32">
        <v>20.76</v>
      </c>
      <c r="AI1571" s="33">
        <v>1570</v>
      </c>
      <c r="AK1571" s="34" t="s">
        <v>1850</v>
      </c>
      <c r="AL1571" s="29" t="s">
        <v>1862</v>
      </c>
      <c r="AM1571" s="29">
        <v>96</v>
      </c>
      <c r="AN1571" s="34" t="s">
        <v>1850</v>
      </c>
      <c r="AO1571" s="29" t="s">
        <v>1862</v>
      </c>
      <c r="AP1571" s="29">
        <v>4673127</v>
      </c>
    </row>
    <row r="1572" spans="26:42" x14ac:dyDescent="0.25">
      <c r="Z1572"/>
      <c r="AF1572" s="29" t="s">
        <v>1850</v>
      </c>
      <c r="AG1572" s="29" t="s">
        <v>1863</v>
      </c>
      <c r="AH1572" s="32">
        <v>8.8800000000000008</v>
      </c>
      <c r="AI1572" s="33">
        <v>1571</v>
      </c>
      <c r="AK1572" s="34" t="s">
        <v>1850</v>
      </c>
      <c r="AL1572" s="29" t="s">
        <v>1863</v>
      </c>
      <c r="AM1572" s="29">
        <v>290</v>
      </c>
      <c r="AN1572" s="34" t="s">
        <v>1850</v>
      </c>
      <c r="AO1572" s="29" t="s">
        <v>1863</v>
      </c>
      <c r="AP1572" s="29">
        <v>32808139</v>
      </c>
    </row>
    <row r="1573" spans="26:42" x14ac:dyDescent="0.25">
      <c r="Z1573"/>
      <c r="AF1573" s="29" t="s">
        <v>1850</v>
      </c>
      <c r="AG1573" s="29" t="s">
        <v>1864</v>
      </c>
      <c r="AH1573" s="32">
        <v>6.62</v>
      </c>
      <c r="AI1573" s="33">
        <v>1572</v>
      </c>
      <c r="AK1573" s="34" t="s">
        <v>1850</v>
      </c>
      <c r="AL1573" s="29" t="s">
        <v>1864</v>
      </c>
      <c r="AM1573" s="29">
        <v>170</v>
      </c>
      <c r="AN1573" s="34" t="s">
        <v>1850</v>
      </c>
      <c r="AO1573" s="29" t="s">
        <v>1864</v>
      </c>
      <c r="AP1573" s="29">
        <v>26522656</v>
      </c>
    </row>
    <row r="1574" spans="26:42" x14ac:dyDescent="0.25">
      <c r="Z1574"/>
      <c r="AF1574" s="29" t="s">
        <v>1850</v>
      </c>
      <c r="AG1574" s="29" t="s">
        <v>1865</v>
      </c>
      <c r="AH1574" s="32">
        <v>3.26</v>
      </c>
      <c r="AI1574" s="33">
        <v>1573</v>
      </c>
      <c r="AK1574" s="34" t="s">
        <v>1850</v>
      </c>
      <c r="AL1574" s="29" t="s">
        <v>1865</v>
      </c>
      <c r="AM1574" s="29">
        <v>30</v>
      </c>
      <c r="AN1574" s="34" t="s">
        <v>1850</v>
      </c>
      <c r="AO1574" s="29" t="s">
        <v>1865</v>
      </c>
      <c r="AP1574" s="29">
        <v>9520001</v>
      </c>
    </row>
    <row r="1575" spans="26:42" x14ac:dyDescent="0.25">
      <c r="Z1575"/>
      <c r="AF1575" s="29" t="s">
        <v>1850</v>
      </c>
      <c r="AG1575" s="29" t="s">
        <v>1866</v>
      </c>
      <c r="AH1575" s="32">
        <v>17.28</v>
      </c>
      <c r="AI1575" s="33">
        <v>1574</v>
      </c>
      <c r="AK1575" s="34" t="s">
        <v>1850</v>
      </c>
      <c r="AL1575" s="29" t="s">
        <v>1866</v>
      </c>
      <c r="AM1575" s="29">
        <v>577</v>
      </c>
      <c r="AN1575" s="34" t="s">
        <v>1850</v>
      </c>
      <c r="AO1575" s="29" t="s">
        <v>1866</v>
      </c>
      <c r="AP1575" s="29">
        <v>33439564</v>
      </c>
    </row>
    <row r="1576" spans="26:42" x14ac:dyDescent="0.25">
      <c r="Z1576"/>
      <c r="AF1576" s="29" t="s">
        <v>1850</v>
      </c>
      <c r="AG1576" s="29" t="s">
        <v>1867</v>
      </c>
      <c r="AH1576" s="32">
        <v>33.61</v>
      </c>
      <c r="AI1576" s="33">
        <v>1575</v>
      </c>
      <c r="AK1576" s="34" t="s">
        <v>1850</v>
      </c>
      <c r="AL1576" s="29" t="s">
        <v>1867</v>
      </c>
      <c r="AM1576" s="29">
        <v>571</v>
      </c>
      <c r="AN1576" s="34" t="s">
        <v>1850</v>
      </c>
      <c r="AO1576" s="29" t="s">
        <v>1867</v>
      </c>
      <c r="AP1576" s="29">
        <v>16927280</v>
      </c>
    </row>
    <row r="1577" spans="26:42" x14ac:dyDescent="0.25">
      <c r="Z1577"/>
      <c r="AF1577" s="29" t="s">
        <v>1850</v>
      </c>
      <c r="AG1577" s="29" t="s">
        <v>1868</v>
      </c>
      <c r="AH1577" s="32">
        <v>9.6199999999999992</v>
      </c>
      <c r="AI1577" s="33">
        <v>1576</v>
      </c>
      <c r="AK1577" s="34" t="s">
        <v>1850</v>
      </c>
      <c r="AL1577" s="29" t="s">
        <v>1868</v>
      </c>
      <c r="AM1577" s="29">
        <v>60</v>
      </c>
      <c r="AN1577" s="34" t="s">
        <v>1850</v>
      </c>
      <c r="AO1577" s="29" t="s">
        <v>1868</v>
      </c>
      <c r="AP1577" s="29">
        <v>6182614</v>
      </c>
    </row>
    <row r="1578" spans="26:42" x14ac:dyDescent="0.25">
      <c r="Z1578"/>
      <c r="AF1578" s="29" t="s">
        <v>1850</v>
      </c>
      <c r="AG1578" s="29" t="s">
        <v>1869</v>
      </c>
      <c r="AH1578" s="32">
        <v>3.49</v>
      </c>
      <c r="AI1578" s="33">
        <v>1577</v>
      </c>
      <c r="AK1578" s="34" t="s">
        <v>1850</v>
      </c>
      <c r="AL1578" s="29" t="s">
        <v>1869</v>
      </c>
      <c r="AM1578" s="29">
        <v>80</v>
      </c>
      <c r="AN1578" s="34" t="s">
        <v>1850</v>
      </c>
      <c r="AO1578" s="29" t="s">
        <v>1869</v>
      </c>
      <c r="AP1578" s="29">
        <v>22198318</v>
      </c>
    </row>
    <row r="1579" spans="26:42" x14ac:dyDescent="0.25">
      <c r="Z1579"/>
      <c r="AF1579" s="29" t="s">
        <v>1850</v>
      </c>
      <c r="AG1579" s="29" t="s">
        <v>1870</v>
      </c>
      <c r="AH1579" s="32">
        <v>8.0299999999999994</v>
      </c>
      <c r="AI1579" s="33">
        <v>1578</v>
      </c>
      <c r="AK1579" s="34" t="s">
        <v>1850</v>
      </c>
      <c r="AL1579" s="29" t="s">
        <v>1870</v>
      </c>
      <c r="AM1579" s="29">
        <v>103</v>
      </c>
      <c r="AN1579" s="34" t="s">
        <v>1850</v>
      </c>
      <c r="AO1579" s="29" t="s">
        <v>1870</v>
      </c>
      <c r="AP1579" s="29">
        <v>13068368</v>
      </c>
    </row>
    <row r="1580" spans="26:42" x14ac:dyDescent="0.25">
      <c r="Z1580"/>
      <c r="AF1580" s="29" t="s">
        <v>1850</v>
      </c>
      <c r="AG1580" s="29" t="s">
        <v>1871</v>
      </c>
      <c r="AH1580" s="32">
        <v>10.4</v>
      </c>
      <c r="AI1580" s="33">
        <v>1579</v>
      </c>
      <c r="AK1580" s="34" t="s">
        <v>1850</v>
      </c>
      <c r="AL1580" s="29" t="s">
        <v>1871</v>
      </c>
      <c r="AM1580" s="29">
        <v>135</v>
      </c>
      <c r="AN1580" s="34" t="s">
        <v>1850</v>
      </c>
      <c r="AO1580" s="29" t="s">
        <v>1871</v>
      </c>
      <c r="AP1580" s="29">
        <v>12884811</v>
      </c>
    </row>
    <row r="1581" spans="26:42" x14ac:dyDescent="0.25">
      <c r="Z1581"/>
      <c r="AF1581" s="29" t="s">
        <v>1850</v>
      </c>
      <c r="AG1581" s="29" t="s">
        <v>1872</v>
      </c>
      <c r="AH1581" s="32">
        <v>21.98</v>
      </c>
      <c r="AI1581" s="33">
        <v>1580</v>
      </c>
      <c r="AK1581" s="34" t="s">
        <v>1850</v>
      </c>
      <c r="AL1581" s="29" t="s">
        <v>1872</v>
      </c>
      <c r="AM1581" s="29">
        <v>333</v>
      </c>
      <c r="AN1581" s="34" t="s">
        <v>1850</v>
      </c>
      <c r="AO1581" s="29" t="s">
        <v>1872</v>
      </c>
      <c r="AP1581" s="29">
        <v>15153513</v>
      </c>
    </row>
    <row r="1582" spans="26:42" x14ac:dyDescent="0.25">
      <c r="Z1582"/>
      <c r="AF1582" s="29" t="s">
        <v>1850</v>
      </c>
      <c r="AG1582" s="29" t="s">
        <v>1873</v>
      </c>
      <c r="AH1582" s="32">
        <v>11.96</v>
      </c>
      <c r="AI1582" s="33">
        <v>1581</v>
      </c>
      <c r="AK1582" s="34" t="s">
        <v>1850</v>
      </c>
      <c r="AL1582" s="29" t="s">
        <v>1873</v>
      </c>
      <c r="AM1582" s="29">
        <v>159</v>
      </c>
      <c r="AN1582" s="34" t="s">
        <v>1850</v>
      </c>
      <c r="AO1582" s="29" t="s">
        <v>1873</v>
      </c>
      <c r="AP1582" s="29">
        <v>13216108</v>
      </c>
    </row>
    <row r="1583" spans="26:42" x14ac:dyDescent="0.25">
      <c r="Z1583"/>
      <c r="AF1583" s="29" t="s">
        <v>1850</v>
      </c>
      <c r="AG1583" s="29" t="s">
        <v>1874</v>
      </c>
      <c r="AH1583" s="32">
        <v>12.28</v>
      </c>
      <c r="AI1583" s="33">
        <v>1582</v>
      </c>
      <c r="AK1583" s="34" t="s">
        <v>1850</v>
      </c>
      <c r="AL1583" s="29" t="s">
        <v>1874</v>
      </c>
      <c r="AM1583" s="29">
        <v>85</v>
      </c>
      <c r="AN1583" s="34" t="s">
        <v>1850</v>
      </c>
      <c r="AO1583" s="29" t="s">
        <v>1874</v>
      </c>
      <c r="AP1583" s="29">
        <v>7125392</v>
      </c>
    </row>
    <row r="1584" spans="26:42" x14ac:dyDescent="0.25">
      <c r="Z1584"/>
      <c r="AF1584" s="29" t="s">
        <v>1850</v>
      </c>
      <c r="AG1584" s="29" t="s">
        <v>1875</v>
      </c>
      <c r="AH1584" s="32">
        <v>5.93</v>
      </c>
      <c r="AI1584" s="33">
        <v>1583</v>
      </c>
      <c r="AK1584" s="34" t="s">
        <v>1850</v>
      </c>
      <c r="AL1584" s="29" t="s">
        <v>1875</v>
      </c>
      <c r="AM1584" s="29">
        <v>154</v>
      </c>
      <c r="AN1584" s="34" t="s">
        <v>1850</v>
      </c>
      <c r="AO1584" s="29" t="s">
        <v>1875</v>
      </c>
      <c r="AP1584" s="29">
        <v>26384069</v>
      </c>
    </row>
    <row r="1585" spans="26:42" x14ac:dyDescent="0.25">
      <c r="Z1585"/>
      <c r="AF1585" s="29" t="s">
        <v>1850</v>
      </c>
      <c r="AG1585" s="29" t="s">
        <v>1876</v>
      </c>
      <c r="AH1585" s="32">
        <v>27.41</v>
      </c>
      <c r="AI1585" s="33">
        <v>1584</v>
      </c>
      <c r="AK1585" s="34" t="s">
        <v>1850</v>
      </c>
      <c r="AL1585" s="29" t="s">
        <v>1876</v>
      </c>
      <c r="AM1585" s="29">
        <v>794</v>
      </c>
      <c r="AN1585" s="34" t="s">
        <v>1850</v>
      </c>
      <c r="AO1585" s="29" t="s">
        <v>1876</v>
      </c>
      <c r="AP1585" s="29">
        <v>29003501</v>
      </c>
    </row>
    <row r="1586" spans="26:42" x14ac:dyDescent="0.25">
      <c r="Z1586"/>
      <c r="AF1586" s="29" t="s">
        <v>1850</v>
      </c>
      <c r="AG1586" s="29" t="s">
        <v>1877</v>
      </c>
      <c r="AH1586" s="32">
        <v>36.25</v>
      </c>
      <c r="AI1586" s="33">
        <v>1585</v>
      </c>
      <c r="AK1586" s="34" t="s">
        <v>1850</v>
      </c>
      <c r="AL1586" s="29" t="s">
        <v>1877</v>
      </c>
      <c r="AM1586" s="29">
        <v>907</v>
      </c>
      <c r="AN1586" s="34" t="s">
        <v>1850</v>
      </c>
      <c r="AO1586" s="29" t="s">
        <v>1877</v>
      </c>
      <c r="AP1586" s="29">
        <v>25146209</v>
      </c>
    </row>
    <row r="1587" spans="26:42" x14ac:dyDescent="0.25">
      <c r="Z1587"/>
      <c r="AF1587" s="29" t="s">
        <v>1850</v>
      </c>
      <c r="AG1587" s="29" t="s">
        <v>1878</v>
      </c>
      <c r="AH1587" s="32">
        <v>13.49</v>
      </c>
      <c r="AI1587" s="33">
        <v>1586</v>
      </c>
      <c r="AK1587" s="34" t="s">
        <v>1850</v>
      </c>
      <c r="AL1587" s="29" t="s">
        <v>1878</v>
      </c>
      <c r="AM1587" s="29">
        <v>260</v>
      </c>
      <c r="AN1587" s="34" t="s">
        <v>1850</v>
      </c>
      <c r="AO1587" s="29" t="s">
        <v>1878</v>
      </c>
      <c r="AP1587" s="29">
        <v>19092993</v>
      </c>
    </row>
    <row r="1588" spans="26:42" x14ac:dyDescent="0.25">
      <c r="Z1588"/>
      <c r="AF1588" s="29" t="s">
        <v>1850</v>
      </c>
      <c r="AG1588" s="29" t="s">
        <v>1879</v>
      </c>
      <c r="AH1588" s="32">
        <v>6.94</v>
      </c>
      <c r="AI1588" s="33">
        <v>1587</v>
      </c>
      <c r="AK1588" s="34" t="s">
        <v>1850</v>
      </c>
      <c r="AL1588" s="29" t="s">
        <v>1879</v>
      </c>
      <c r="AM1588" s="29">
        <v>349</v>
      </c>
      <c r="AN1588" s="34" t="s">
        <v>1850</v>
      </c>
      <c r="AO1588" s="29" t="s">
        <v>1879</v>
      </c>
      <c r="AP1588" s="29">
        <v>50541738</v>
      </c>
    </row>
    <row r="1589" spans="26:42" x14ac:dyDescent="0.25">
      <c r="Z1589"/>
      <c r="AF1589" s="29" t="s">
        <v>1880</v>
      </c>
      <c r="AG1589" s="29" t="s">
        <v>1881</v>
      </c>
      <c r="AH1589" s="32">
        <v>335.49</v>
      </c>
      <c r="AI1589" s="33">
        <v>1588</v>
      </c>
      <c r="AK1589" s="34" t="s">
        <v>1880</v>
      </c>
      <c r="AL1589" s="29" t="s">
        <v>1881</v>
      </c>
      <c r="AM1589" s="29">
        <v>751</v>
      </c>
      <c r="AN1589" s="34" t="s">
        <v>1880</v>
      </c>
      <c r="AO1589" s="29" t="s">
        <v>1881</v>
      </c>
      <c r="AP1589" s="29">
        <v>2228054</v>
      </c>
    </row>
    <row r="1590" spans="26:42" x14ac:dyDescent="0.25">
      <c r="Z1590"/>
      <c r="AF1590" s="29" t="s">
        <v>1880</v>
      </c>
      <c r="AG1590" s="29" t="s">
        <v>1882</v>
      </c>
      <c r="AH1590" s="32">
        <v>68.599999999999994</v>
      </c>
      <c r="AI1590" s="33">
        <v>1589</v>
      </c>
      <c r="AK1590" s="34" t="s">
        <v>1880</v>
      </c>
      <c r="AL1590" s="29" t="s">
        <v>1882</v>
      </c>
      <c r="AM1590" s="29">
        <v>694</v>
      </c>
      <c r="AN1590" s="34" t="s">
        <v>1880</v>
      </c>
      <c r="AO1590" s="29" t="s">
        <v>1882</v>
      </c>
      <c r="AP1590" s="29">
        <v>10124125</v>
      </c>
    </row>
    <row r="1591" spans="26:42" x14ac:dyDescent="0.25">
      <c r="Z1591"/>
      <c r="AF1591" s="29" t="s">
        <v>1880</v>
      </c>
      <c r="AG1591" s="29" t="s">
        <v>1883</v>
      </c>
      <c r="AH1591" s="32">
        <v>127.84</v>
      </c>
      <c r="AI1591" s="33">
        <v>1590</v>
      </c>
      <c r="AK1591" s="34" t="s">
        <v>1880</v>
      </c>
      <c r="AL1591" s="29" t="s">
        <v>1883</v>
      </c>
      <c r="AM1591" s="29">
        <v>555</v>
      </c>
      <c r="AN1591" s="34" t="s">
        <v>1880</v>
      </c>
      <c r="AO1591" s="29" t="s">
        <v>1883</v>
      </c>
      <c r="AP1591" s="29">
        <v>4298429</v>
      </c>
    </row>
    <row r="1592" spans="26:42" x14ac:dyDescent="0.25">
      <c r="Z1592"/>
      <c r="AF1592" s="29" t="s">
        <v>1880</v>
      </c>
      <c r="AG1592" s="29" t="s">
        <v>1884</v>
      </c>
      <c r="AH1592" s="32">
        <v>35.46</v>
      </c>
      <c r="AI1592" s="33">
        <v>1591</v>
      </c>
      <c r="AK1592" s="34" t="s">
        <v>1880</v>
      </c>
      <c r="AL1592" s="29" t="s">
        <v>1884</v>
      </c>
      <c r="AM1592" s="29">
        <v>223</v>
      </c>
      <c r="AN1592" s="34" t="s">
        <v>1880</v>
      </c>
      <c r="AO1592" s="29" t="s">
        <v>1884</v>
      </c>
      <c r="AP1592" s="29">
        <v>6485567</v>
      </c>
    </row>
    <row r="1593" spans="26:42" x14ac:dyDescent="0.25">
      <c r="Z1593"/>
      <c r="AF1593" s="29" t="s">
        <v>1880</v>
      </c>
      <c r="AG1593" s="29" t="s">
        <v>1885</v>
      </c>
      <c r="AH1593" s="32">
        <v>24.56</v>
      </c>
      <c r="AI1593" s="33">
        <v>1592</v>
      </c>
      <c r="AK1593" s="34" t="s">
        <v>1880</v>
      </c>
      <c r="AL1593" s="29" t="s">
        <v>1885</v>
      </c>
      <c r="AM1593" s="29">
        <v>547</v>
      </c>
      <c r="AN1593" s="34" t="s">
        <v>1880</v>
      </c>
      <c r="AO1593" s="29" t="s">
        <v>1885</v>
      </c>
      <c r="AP1593" s="29">
        <v>22229809</v>
      </c>
    </row>
    <row r="1594" spans="26:42" x14ac:dyDescent="0.25">
      <c r="Z1594"/>
      <c r="AF1594" s="29" t="s">
        <v>1880</v>
      </c>
      <c r="AG1594" s="29" t="s">
        <v>1886</v>
      </c>
      <c r="AH1594" s="32">
        <v>16.12</v>
      </c>
      <c r="AI1594" s="33">
        <v>1593</v>
      </c>
      <c r="AK1594" s="34" t="s">
        <v>1880</v>
      </c>
      <c r="AL1594" s="29" t="s">
        <v>1886</v>
      </c>
      <c r="AM1594" s="29">
        <v>438</v>
      </c>
      <c r="AN1594" s="34" t="s">
        <v>1880</v>
      </c>
      <c r="AO1594" s="29" t="s">
        <v>1886</v>
      </c>
      <c r="AP1594" s="29">
        <v>27081590</v>
      </c>
    </row>
    <row r="1595" spans="26:42" x14ac:dyDescent="0.25">
      <c r="Z1595"/>
      <c r="AF1595" s="29" t="s">
        <v>1880</v>
      </c>
      <c r="AG1595" s="29" t="s">
        <v>1887</v>
      </c>
      <c r="AH1595" s="32">
        <v>93.27</v>
      </c>
      <c r="AI1595" s="33">
        <v>1594</v>
      </c>
      <c r="AK1595" s="34" t="s">
        <v>1880</v>
      </c>
      <c r="AL1595" s="29" t="s">
        <v>1887</v>
      </c>
      <c r="AM1595" s="29">
        <v>872</v>
      </c>
      <c r="AN1595" s="34" t="s">
        <v>1880</v>
      </c>
      <c r="AO1595" s="29" t="s">
        <v>1887</v>
      </c>
      <c r="AP1595" s="29">
        <v>9386663</v>
      </c>
    </row>
    <row r="1596" spans="26:42" x14ac:dyDescent="0.25">
      <c r="Z1596"/>
      <c r="AF1596" s="29" t="s">
        <v>1880</v>
      </c>
      <c r="AG1596" s="29" t="s">
        <v>1888</v>
      </c>
      <c r="AH1596" s="32">
        <v>71.56</v>
      </c>
      <c r="AI1596" s="33">
        <v>1595</v>
      </c>
      <c r="AK1596" s="34" t="s">
        <v>1880</v>
      </c>
      <c r="AL1596" s="29" t="s">
        <v>1888</v>
      </c>
      <c r="AM1596" s="29">
        <v>969</v>
      </c>
      <c r="AN1596" s="34" t="s">
        <v>1880</v>
      </c>
      <c r="AO1596" s="29" t="s">
        <v>1888</v>
      </c>
      <c r="AP1596" s="29">
        <v>13485535</v>
      </c>
    </row>
    <row r="1597" spans="26:42" x14ac:dyDescent="0.25">
      <c r="Z1597"/>
      <c r="AF1597" s="29" t="s">
        <v>1880</v>
      </c>
      <c r="AG1597" s="29" t="s">
        <v>1889</v>
      </c>
      <c r="AH1597" s="32">
        <v>93.81</v>
      </c>
      <c r="AI1597" s="33">
        <v>1596</v>
      </c>
      <c r="AK1597" s="34" t="s">
        <v>1880</v>
      </c>
      <c r="AL1597" s="29" t="s">
        <v>1889</v>
      </c>
      <c r="AM1597" s="29">
        <v>410</v>
      </c>
      <c r="AN1597" s="34" t="s">
        <v>1880</v>
      </c>
      <c r="AO1597" s="29" t="s">
        <v>1889</v>
      </c>
      <c r="AP1597" s="29">
        <v>4450396</v>
      </c>
    </row>
    <row r="1598" spans="26:42" x14ac:dyDescent="0.25">
      <c r="Z1598"/>
      <c r="AF1598" s="29" t="s">
        <v>1880</v>
      </c>
      <c r="AG1598" s="29" t="s">
        <v>1890</v>
      </c>
      <c r="AH1598" s="32">
        <v>122.83</v>
      </c>
      <c r="AI1598" s="33">
        <v>1597</v>
      </c>
      <c r="AK1598" s="34" t="s">
        <v>1880</v>
      </c>
      <c r="AL1598" s="29" t="s">
        <v>1890</v>
      </c>
      <c r="AM1598" s="29">
        <v>576</v>
      </c>
      <c r="AN1598" s="34" t="s">
        <v>1880</v>
      </c>
      <c r="AO1598" s="29" t="s">
        <v>1890</v>
      </c>
      <c r="AP1598" s="29">
        <v>4677114</v>
      </c>
    </row>
    <row r="1599" spans="26:42" x14ac:dyDescent="0.25">
      <c r="Z1599"/>
      <c r="AF1599" s="29" t="s">
        <v>1880</v>
      </c>
      <c r="AG1599" s="29" t="s">
        <v>1891</v>
      </c>
      <c r="AH1599" s="32">
        <v>185.89</v>
      </c>
      <c r="AI1599" s="33">
        <v>1598</v>
      </c>
      <c r="AK1599" s="34" t="s">
        <v>1880</v>
      </c>
      <c r="AL1599" s="29" t="s">
        <v>1891</v>
      </c>
      <c r="AM1599" s="29">
        <v>326</v>
      </c>
      <c r="AN1599" s="34" t="s">
        <v>1880</v>
      </c>
      <c r="AO1599" s="29" t="s">
        <v>1891</v>
      </c>
      <c r="AP1599" s="29">
        <v>1759078</v>
      </c>
    </row>
    <row r="1600" spans="26:42" x14ac:dyDescent="0.25">
      <c r="Z1600"/>
      <c r="AF1600" s="29" t="s">
        <v>1880</v>
      </c>
      <c r="AG1600" s="29" t="s">
        <v>1892</v>
      </c>
      <c r="AH1600" s="32">
        <v>145.33000000000001</v>
      </c>
      <c r="AI1600" s="33">
        <v>1599</v>
      </c>
      <c r="AK1600" s="34" t="s">
        <v>1880</v>
      </c>
      <c r="AL1600" s="29" t="s">
        <v>1892</v>
      </c>
      <c r="AM1600" s="29">
        <v>530</v>
      </c>
      <c r="AN1600" s="34" t="s">
        <v>1880</v>
      </c>
      <c r="AO1600" s="29" t="s">
        <v>1892</v>
      </c>
      <c r="AP1600" s="29">
        <v>3619267</v>
      </c>
    </row>
    <row r="1601" spans="26:42" x14ac:dyDescent="0.25">
      <c r="Z1601"/>
      <c r="AF1601" s="29" t="s">
        <v>1880</v>
      </c>
      <c r="AG1601" s="29" t="s">
        <v>1893</v>
      </c>
      <c r="AH1601" s="32">
        <v>22.39</v>
      </c>
      <c r="AI1601" s="33">
        <v>1600</v>
      </c>
      <c r="AK1601" s="34" t="s">
        <v>1880</v>
      </c>
      <c r="AL1601" s="29" t="s">
        <v>1893</v>
      </c>
      <c r="AM1601" s="29">
        <v>563</v>
      </c>
      <c r="AN1601" s="34" t="s">
        <v>1880</v>
      </c>
      <c r="AO1601" s="29" t="s">
        <v>1893</v>
      </c>
      <c r="AP1601" s="29">
        <v>25140136</v>
      </c>
    </row>
    <row r="1602" spans="26:42" x14ac:dyDescent="0.25">
      <c r="Z1602"/>
      <c r="AF1602" s="29" t="s">
        <v>1880</v>
      </c>
      <c r="AG1602" s="29" t="s">
        <v>1894</v>
      </c>
      <c r="AH1602" s="32">
        <v>103.74</v>
      </c>
      <c r="AI1602" s="33">
        <v>1601</v>
      </c>
      <c r="AK1602" s="34" t="s">
        <v>1880</v>
      </c>
      <c r="AL1602" s="29" t="s">
        <v>1894</v>
      </c>
      <c r="AM1602" s="29">
        <v>952</v>
      </c>
      <c r="AN1602" s="34" t="s">
        <v>1880</v>
      </c>
      <c r="AO1602" s="29" t="s">
        <v>1894</v>
      </c>
      <c r="AP1602" s="29">
        <v>9137913</v>
      </c>
    </row>
    <row r="1603" spans="26:42" x14ac:dyDescent="0.25">
      <c r="Z1603"/>
      <c r="AF1603" s="29" t="s">
        <v>1880</v>
      </c>
      <c r="AG1603" s="29" t="s">
        <v>1895</v>
      </c>
      <c r="AH1603" s="32">
        <v>65.61</v>
      </c>
      <c r="AI1603" s="33">
        <v>1602</v>
      </c>
      <c r="AK1603" s="34" t="s">
        <v>1880</v>
      </c>
      <c r="AL1603" s="29" t="s">
        <v>1895</v>
      </c>
      <c r="AM1603" s="29">
        <v>198</v>
      </c>
      <c r="AN1603" s="34" t="s">
        <v>1880</v>
      </c>
      <c r="AO1603" s="29" t="s">
        <v>1895</v>
      </c>
      <c r="AP1603" s="29">
        <v>3018039</v>
      </c>
    </row>
    <row r="1604" spans="26:42" x14ac:dyDescent="0.25">
      <c r="Z1604"/>
      <c r="AF1604" s="29" t="s">
        <v>1880</v>
      </c>
      <c r="AG1604" s="29" t="s">
        <v>1896</v>
      </c>
      <c r="AH1604" s="32">
        <v>53.2</v>
      </c>
      <c r="AI1604" s="33">
        <v>1603</v>
      </c>
      <c r="AK1604" s="34" t="s">
        <v>1880</v>
      </c>
      <c r="AL1604" s="29" t="s">
        <v>1896</v>
      </c>
      <c r="AM1604" s="29">
        <v>997</v>
      </c>
      <c r="AN1604" s="34" t="s">
        <v>1880</v>
      </c>
      <c r="AO1604" s="29" t="s">
        <v>1896</v>
      </c>
      <c r="AP1604" s="29">
        <v>18852539</v>
      </c>
    </row>
    <row r="1605" spans="26:42" x14ac:dyDescent="0.25">
      <c r="Z1605"/>
      <c r="AF1605" s="29" t="s">
        <v>1880</v>
      </c>
      <c r="AG1605" s="29" t="s">
        <v>1897</v>
      </c>
      <c r="AH1605" s="32">
        <v>72.14</v>
      </c>
      <c r="AI1605" s="33">
        <v>1604</v>
      </c>
      <c r="AK1605" s="34" t="s">
        <v>1880</v>
      </c>
      <c r="AL1605" s="29" t="s">
        <v>1897</v>
      </c>
      <c r="AM1605" s="29">
        <v>322</v>
      </c>
      <c r="AN1605" s="34" t="s">
        <v>1880</v>
      </c>
      <c r="AO1605" s="29" t="s">
        <v>1897</v>
      </c>
      <c r="AP1605" s="29">
        <v>4408367</v>
      </c>
    </row>
    <row r="1606" spans="26:42" x14ac:dyDescent="0.25">
      <c r="Z1606"/>
      <c r="AF1606" s="29" t="s">
        <v>1880</v>
      </c>
      <c r="AG1606" s="29" t="s">
        <v>1898</v>
      </c>
      <c r="AH1606" s="32">
        <v>115.2</v>
      </c>
      <c r="AI1606" s="33">
        <v>1605</v>
      </c>
      <c r="AK1606" s="34" t="s">
        <v>1880</v>
      </c>
      <c r="AL1606" s="29" t="s">
        <v>1898</v>
      </c>
      <c r="AM1606" s="29">
        <v>605</v>
      </c>
      <c r="AN1606" s="34" t="s">
        <v>1880</v>
      </c>
      <c r="AO1606" s="29" t="s">
        <v>1898</v>
      </c>
      <c r="AP1606" s="29">
        <v>5217174</v>
      </c>
    </row>
    <row r="1607" spans="26:42" x14ac:dyDescent="0.25">
      <c r="Z1607"/>
      <c r="AF1607" s="29" t="s">
        <v>1880</v>
      </c>
      <c r="AG1607" s="29" t="s">
        <v>1899</v>
      </c>
      <c r="AH1607" s="32">
        <v>56.33</v>
      </c>
      <c r="AI1607" s="33">
        <v>1606</v>
      </c>
      <c r="AK1607" s="34" t="s">
        <v>1880</v>
      </c>
      <c r="AL1607" s="29" t="s">
        <v>1899</v>
      </c>
      <c r="AM1607" s="29">
        <v>425</v>
      </c>
      <c r="AN1607" s="34" t="s">
        <v>1880</v>
      </c>
      <c r="AO1607" s="29" t="s">
        <v>1899</v>
      </c>
      <c r="AP1607" s="29">
        <v>7509705</v>
      </c>
    </row>
    <row r="1608" spans="26:42" x14ac:dyDescent="0.25">
      <c r="Z1608"/>
      <c r="AF1608" s="29" t="s">
        <v>1900</v>
      </c>
      <c r="AG1608" s="29" t="s">
        <v>1901</v>
      </c>
      <c r="AH1608" s="32">
        <v>43.08</v>
      </c>
      <c r="AI1608" s="33">
        <v>1607</v>
      </c>
      <c r="AK1608" s="34" t="s">
        <v>1900</v>
      </c>
      <c r="AL1608" s="29" t="s">
        <v>1901</v>
      </c>
      <c r="AM1608" s="29">
        <v>416</v>
      </c>
      <c r="AN1608" s="34" t="s">
        <v>1900</v>
      </c>
      <c r="AO1608" s="29" t="s">
        <v>1901</v>
      </c>
      <c r="AP1608" s="29">
        <v>9806850</v>
      </c>
    </row>
    <row r="1609" spans="26:42" x14ac:dyDescent="0.25">
      <c r="Z1609"/>
      <c r="AF1609" s="29" t="s">
        <v>1900</v>
      </c>
      <c r="AG1609" s="29" t="s">
        <v>1902</v>
      </c>
      <c r="AH1609" s="32">
        <v>32.479999999999997</v>
      </c>
      <c r="AI1609" s="33">
        <v>1608</v>
      </c>
      <c r="AK1609" s="34" t="s">
        <v>1900</v>
      </c>
      <c r="AL1609" s="29" t="s">
        <v>1902</v>
      </c>
      <c r="AM1609" s="29">
        <v>457</v>
      </c>
      <c r="AN1609" s="34" t="s">
        <v>1900</v>
      </c>
      <c r="AO1609" s="29" t="s">
        <v>1902</v>
      </c>
      <c r="AP1609" s="29">
        <v>14114836</v>
      </c>
    </row>
    <row r="1610" spans="26:42" x14ac:dyDescent="0.25">
      <c r="Z1610"/>
      <c r="AF1610" s="29" t="s">
        <v>1900</v>
      </c>
      <c r="AG1610" s="29" t="s">
        <v>1903</v>
      </c>
      <c r="AH1610" s="32">
        <v>58.08</v>
      </c>
      <c r="AI1610" s="33">
        <v>1609</v>
      </c>
      <c r="AK1610" s="34" t="s">
        <v>1900</v>
      </c>
      <c r="AL1610" s="29" t="s">
        <v>1903</v>
      </c>
      <c r="AM1610" s="29">
        <v>212</v>
      </c>
      <c r="AN1610" s="34" t="s">
        <v>1900</v>
      </c>
      <c r="AO1610" s="29" t="s">
        <v>1903</v>
      </c>
      <c r="AP1610" s="29">
        <v>3650128</v>
      </c>
    </row>
    <row r="1611" spans="26:42" x14ac:dyDescent="0.25">
      <c r="Z1611"/>
      <c r="AF1611" s="29" t="s">
        <v>1900</v>
      </c>
      <c r="AG1611" s="29" t="s">
        <v>1904</v>
      </c>
      <c r="AH1611" s="32">
        <v>76.22</v>
      </c>
      <c r="AI1611" s="33">
        <v>1610</v>
      </c>
      <c r="AK1611" s="34" t="s">
        <v>1900</v>
      </c>
      <c r="AL1611" s="29" t="s">
        <v>1904</v>
      </c>
      <c r="AM1611" s="29">
        <v>418</v>
      </c>
      <c r="AN1611" s="34" t="s">
        <v>1900</v>
      </c>
      <c r="AO1611" s="29" t="s">
        <v>1904</v>
      </c>
      <c r="AP1611" s="29">
        <v>5497500</v>
      </c>
    </row>
    <row r="1612" spans="26:42" x14ac:dyDescent="0.25">
      <c r="Z1612"/>
      <c r="AF1612" s="29" t="s">
        <v>1900</v>
      </c>
      <c r="AG1612" s="29" t="s">
        <v>1905</v>
      </c>
      <c r="AH1612" s="32">
        <v>67.87</v>
      </c>
      <c r="AI1612" s="33">
        <v>1611</v>
      </c>
      <c r="AK1612" s="34" t="s">
        <v>1900</v>
      </c>
      <c r="AL1612" s="29" t="s">
        <v>1905</v>
      </c>
      <c r="AM1612" s="29">
        <v>651</v>
      </c>
      <c r="AN1612" s="34" t="s">
        <v>1900</v>
      </c>
      <c r="AO1612" s="29" t="s">
        <v>1905</v>
      </c>
      <c r="AP1612" s="29">
        <v>9576699</v>
      </c>
    </row>
    <row r="1613" spans="26:42" x14ac:dyDescent="0.25">
      <c r="Z1613"/>
      <c r="AF1613" s="29" t="s">
        <v>1900</v>
      </c>
      <c r="AG1613" s="29" t="s">
        <v>1906</v>
      </c>
      <c r="AH1613" s="32">
        <v>24.32</v>
      </c>
      <c r="AI1613" s="33">
        <v>1612</v>
      </c>
      <c r="AK1613" s="34" t="s">
        <v>1900</v>
      </c>
      <c r="AL1613" s="29" t="s">
        <v>1906</v>
      </c>
      <c r="AM1613" s="29">
        <v>679</v>
      </c>
      <c r="AN1613" s="34" t="s">
        <v>1900</v>
      </c>
      <c r="AO1613" s="29" t="s">
        <v>1906</v>
      </c>
      <c r="AP1613" s="29">
        <v>27675694</v>
      </c>
    </row>
    <row r="1614" spans="26:42" x14ac:dyDescent="0.25">
      <c r="Z1614"/>
      <c r="AF1614" s="29" t="s">
        <v>1900</v>
      </c>
      <c r="AG1614" s="29" t="s">
        <v>1907</v>
      </c>
      <c r="AH1614" s="32">
        <v>48.7</v>
      </c>
      <c r="AI1614" s="33">
        <v>1613</v>
      </c>
      <c r="AK1614" s="34" t="s">
        <v>1900</v>
      </c>
      <c r="AL1614" s="29" t="s">
        <v>1907</v>
      </c>
      <c r="AM1614" s="29">
        <v>301</v>
      </c>
      <c r="AN1614" s="34" t="s">
        <v>1900</v>
      </c>
      <c r="AO1614" s="29" t="s">
        <v>1907</v>
      </c>
      <c r="AP1614" s="29">
        <v>6252189</v>
      </c>
    </row>
    <row r="1615" spans="26:42" x14ac:dyDescent="0.25">
      <c r="Z1615"/>
      <c r="AF1615" s="29" t="s">
        <v>1900</v>
      </c>
      <c r="AG1615" s="29" t="s">
        <v>1908</v>
      </c>
      <c r="AH1615" s="32">
        <v>44.2</v>
      </c>
      <c r="AI1615" s="33">
        <v>1614</v>
      </c>
      <c r="AK1615" s="34" t="s">
        <v>1900</v>
      </c>
      <c r="AL1615" s="29" t="s">
        <v>1908</v>
      </c>
      <c r="AM1615" s="29">
        <v>572</v>
      </c>
      <c r="AN1615" s="34" t="s">
        <v>1900</v>
      </c>
      <c r="AO1615" s="29" t="s">
        <v>1908</v>
      </c>
      <c r="AP1615" s="29">
        <v>12939713</v>
      </c>
    </row>
    <row r="1616" spans="26:42" x14ac:dyDescent="0.25">
      <c r="Z1616"/>
      <c r="AF1616" s="29" t="s">
        <v>1900</v>
      </c>
      <c r="AG1616" s="29" t="s">
        <v>1909</v>
      </c>
      <c r="AH1616" s="32">
        <v>57.13</v>
      </c>
      <c r="AI1616" s="33">
        <v>1615</v>
      </c>
      <c r="AK1616" s="34" t="s">
        <v>1900</v>
      </c>
      <c r="AL1616" s="29" t="s">
        <v>1909</v>
      </c>
      <c r="AM1616" s="29">
        <v>711</v>
      </c>
      <c r="AN1616" s="34" t="s">
        <v>1900</v>
      </c>
      <c r="AO1616" s="29" t="s">
        <v>1909</v>
      </c>
      <c r="AP1616" s="29">
        <v>12602754</v>
      </c>
    </row>
    <row r="1617" spans="26:42" x14ac:dyDescent="0.25">
      <c r="Z1617"/>
      <c r="AF1617" s="29" t="s">
        <v>1900</v>
      </c>
      <c r="AG1617" s="29" t="s">
        <v>1910</v>
      </c>
      <c r="AH1617" s="32">
        <v>76</v>
      </c>
      <c r="AI1617" s="33">
        <v>1616</v>
      </c>
      <c r="AK1617" s="34" t="s">
        <v>1900</v>
      </c>
      <c r="AL1617" s="29" t="s">
        <v>1910</v>
      </c>
      <c r="AM1617" s="29">
        <v>600</v>
      </c>
      <c r="AN1617" s="34" t="s">
        <v>1900</v>
      </c>
      <c r="AO1617" s="29" t="s">
        <v>1910</v>
      </c>
      <c r="AP1617" s="29">
        <v>7901462</v>
      </c>
    </row>
    <row r="1618" spans="26:42" x14ac:dyDescent="0.25">
      <c r="Z1618"/>
      <c r="AF1618" s="29" t="s">
        <v>1900</v>
      </c>
      <c r="AG1618" s="29" t="s">
        <v>1911</v>
      </c>
      <c r="AH1618" s="32">
        <v>54.34</v>
      </c>
      <c r="AI1618" s="33">
        <v>1617</v>
      </c>
      <c r="AK1618" s="34" t="s">
        <v>1900</v>
      </c>
      <c r="AL1618" s="29" t="s">
        <v>1911</v>
      </c>
      <c r="AM1618" s="29">
        <v>702</v>
      </c>
      <c r="AN1618" s="34" t="s">
        <v>1900</v>
      </c>
      <c r="AO1618" s="29" t="s">
        <v>1911</v>
      </c>
      <c r="AP1618" s="29">
        <v>12964459</v>
      </c>
    </row>
    <row r="1619" spans="26:42" x14ac:dyDescent="0.25">
      <c r="Z1619"/>
      <c r="AF1619" s="29" t="s">
        <v>1900</v>
      </c>
      <c r="AG1619" s="29" t="s">
        <v>1912</v>
      </c>
      <c r="AH1619" s="32">
        <v>13.15</v>
      </c>
      <c r="AI1619" s="33">
        <v>1618</v>
      </c>
      <c r="AK1619" s="34" t="s">
        <v>1900</v>
      </c>
      <c r="AL1619" s="29" t="s">
        <v>1912</v>
      </c>
      <c r="AM1619" s="29">
        <v>150</v>
      </c>
      <c r="AN1619" s="34" t="s">
        <v>1900</v>
      </c>
      <c r="AO1619" s="29" t="s">
        <v>1912</v>
      </c>
      <c r="AP1619" s="29">
        <v>11522850</v>
      </c>
    </row>
    <row r="1620" spans="26:42" x14ac:dyDescent="0.25">
      <c r="Z1620"/>
      <c r="AF1620" s="29" t="s">
        <v>1900</v>
      </c>
      <c r="AG1620" s="29" t="s">
        <v>1913</v>
      </c>
      <c r="AH1620" s="32">
        <v>41.86</v>
      </c>
      <c r="AI1620" s="33">
        <v>1619</v>
      </c>
      <c r="AK1620" s="34" t="s">
        <v>1900</v>
      </c>
      <c r="AL1620" s="29" t="s">
        <v>1913</v>
      </c>
      <c r="AM1620" s="29">
        <v>559</v>
      </c>
      <c r="AN1620" s="34" t="s">
        <v>1900</v>
      </c>
      <c r="AO1620" s="29" t="s">
        <v>1913</v>
      </c>
      <c r="AP1620" s="29">
        <v>13268860</v>
      </c>
    </row>
    <row r="1621" spans="26:42" x14ac:dyDescent="0.25">
      <c r="Z1621"/>
      <c r="AF1621" s="29" t="s">
        <v>1900</v>
      </c>
      <c r="AG1621" s="29" t="s">
        <v>1914</v>
      </c>
      <c r="AH1621" s="32">
        <v>90.29</v>
      </c>
      <c r="AI1621" s="33">
        <v>1620</v>
      </c>
      <c r="AK1621" s="34" t="s">
        <v>1900</v>
      </c>
      <c r="AL1621" s="29" t="s">
        <v>1914</v>
      </c>
      <c r="AM1621" s="29">
        <v>765</v>
      </c>
      <c r="AN1621" s="34" t="s">
        <v>1900</v>
      </c>
      <c r="AO1621" s="29" t="s">
        <v>1914</v>
      </c>
      <c r="AP1621" s="29">
        <v>8528233</v>
      </c>
    </row>
    <row r="1622" spans="26:42" x14ac:dyDescent="0.25">
      <c r="Z1622"/>
      <c r="AF1622" s="29" t="s">
        <v>1900</v>
      </c>
      <c r="AG1622" s="29" t="s">
        <v>1915</v>
      </c>
      <c r="AH1622" s="32">
        <v>32.97</v>
      </c>
      <c r="AI1622" s="33">
        <v>1621</v>
      </c>
      <c r="AK1622" s="34" t="s">
        <v>1900</v>
      </c>
      <c r="AL1622" s="29" t="s">
        <v>1915</v>
      </c>
      <c r="AM1622" s="29">
        <v>203</v>
      </c>
      <c r="AN1622" s="34" t="s">
        <v>1900</v>
      </c>
      <c r="AO1622" s="29" t="s">
        <v>1915</v>
      </c>
      <c r="AP1622" s="29">
        <v>6156435</v>
      </c>
    </row>
    <row r="1623" spans="26:42" x14ac:dyDescent="0.25">
      <c r="Z1623"/>
      <c r="AF1623" s="29" t="s">
        <v>1900</v>
      </c>
      <c r="AG1623" s="29" t="s">
        <v>1916</v>
      </c>
      <c r="AH1623" s="32">
        <v>109.57</v>
      </c>
      <c r="AI1623" s="33">
        <v>1622</v>
      </c>
      <c r="AK1623" s="34" t="s">
        <v>1900</v>
      </c>
      <c r="AL1623" s="29" t="s">
        <v>1916</v>
      </c>
      <c r="AM1623" s="29">
        <v>467</v>
      </c>
      <c r="AN1623" s="34" t="s">
        <v>1900</v>
      </c>
      <c r="AO1623" s="29" t="s">
        <v>1916</v>
      </c>
      <c r="AP1623" s="29">
        <v>4243833</v>
      </c>
    </row>
    <row r="1624" spans="26:42" x14ac:dyDescent="0.25">
      <c r="Z1624"/>
      <c r="AF1624" s="29" t="s">
        <v>1900</v>
      </c>
      <c r="AG1624" s="29" t="s">
        <v>1917</v>
      </c>
      <c r="AH1624" s="32">
        <v>27.65</v>
      </c>
      <c r="AI1624" s="33">
        <v>1623</v>
      </c>
      <c r="AK1624" s="34" t="s">
        <v>1900</v>
      </c>
      <c r="AL1624" s="29" t="s">
        <v>1917</v>
      </c>
      <c r="AM1624" s="29">
        <v>608</v>
      </c>
      <c r="AN1624" s="34" t="s">
        <v>1900</v>
      </c>
      <c r="AO1624" s="29" t="s">
        <v>1917</v>
      </c>
      <c r="AP1624" s="29">
        <v>21881017</v>
      </c>
    </row>
    <row r="1625" spans="26:42" x14ac:dyDescent="0.25">
      <c r="Z1625"/>
      <c r="AF1625" s="29" t="s">
        <v>1900</v>
      </c>
      <c r="AG1625" s="29" t="s">
        <v>1918</v>
      </c>
      <c r="AH1625" s="32">
        <v>57.07</v>
      </c>
      <c r="AI1625" s="33">
        <v>1624</v>
      </c>
      <c r="AK1625" s="34" t="s">
        <v>1900</v>
      </c>
      <c r="AL1625" s="29" t="s">
        <v>1918</v>
      </c>
      <c r="AM1625" s="29">
        <v>487</v>
      </c>
      <c r="AN1625" s="34" t="s">
        <v>1900</v>
      </c>
      <c r="AO1625" s="29" t="s">
        <v>1918</v>
      </c>
      <c r="AP1625" s="29">
        <v>8322391</v>
      </c>
    </row>
    <row r="1626" spans="26:42" x14ac:dyDescent="0.25">
      <c r="Z1626"/>
      <c r="AF1626" s="29" t="s">
        <v>1900</v>
      </c>
      <c r="AG1626" s="29" t="s">
        <v>1919</v>
      </c>
      <c r="AH1626" s="32">
        <v>98.57</v>
      </c>
      <c r="AI1626" s="33">
        <v>1625</v>
      </c>
      <c r="AK1626" s="34" t="s">
        <v>1900</v>
      </c>
      <c r="AL1626" s="29" t="s">
        <v>1919</v>
      </c>
      <c r="AM1626" s="29">
        <v>611</v>
      </c>
      <c r="AN1626" s="34" t="s">
        <v>1900</v>
      </c>
      <c r="AO1626" s="29" t="s">
        <v>1919</v>
      </c>
      <c r="AP1626" s="29">
        <v>6178276</v>
      </c>
    </row>
    <row r="1627" spans="26:42" x14ac:dyDescent="0.25">
      <c r="Z1627"/>
      <c r="AF1627" s="29" t="s">
        <v>1900</v>
      </c>
      <c r="AG1627" s="29" t="s">
        <v>1920</v>
      </c>
      <c r="AH1627" s="32">
        <v>84.6</v>
      </c>
      <c r="AI1627" s="33">
        <v>1626</v>
      </c>
      <c r="AK1627" s="34" t="s">
        <v>1900</v>
      </c>
      <c r="AL1627" s="29" t="s">
        <v>1920</v>
      </c>
      <c r="AM1627" s="29">
        <v>478</v>
      </c>
      <c r="AN1627" s="34" t="s">
        <v>1900</v>
      </c>
      <c r="AO1627" s="29" t="s">
        <v>1920</v>
      </c>
      <c r="AP1627" s="29">
        <v>5602810</v>
      </c>
    </row>
    <row r="1628" spans="26:42" x14ac:dyDescent="0.25">
      <c r="Z1628"/>
      <c r="AF1628" s="29" t="s">
        <v>1900</v>
      </c>
      <c r="AG1628" s="29" t="s">
        <v>1921</v>
      </c>
      <c r="AH1628" s="32">
        <v>99.3</v>
      </c>
      <c r="AI1628" s="33">
        <v>1627</v>
      </c>
      <c r="AK1628" s="34" t="s">
        <v>1900</v>
      </c>
      <c r="AL1628" s="29" t="s">
        <v>1921</v>
      </c>
      <c r="AM1628" s="29">
        <v>999</v>
      </c>
      <c r="AN1628" s="34" t="s">
        <v>1900</v>
      </c>
      <c r="AO1628" s="29" t="s">
        <v>1921</v>
      </c>
      <c r="AP1628" s="29">
        <v>9989609</v>
      </c>
    </row>
    <row r="1629" spans="26:42" x14ac:dyDescent="0.25">
      <c r="Z1629"/>
      <c r="AF1629" s="29" t="s">
        <v>1900</v>
      </c>
      <c r="AG1629" s="29" t="s">
        <v>1922</v>
      </c>
      <c r="AH1629" s="32">
        <v>139.65</v>
      </c>
      <c r="AI1629" s="33">
        <v>1628</v>
      </c>
      <c r="AK1629" s="34" t="s">
        <v>1900</v>
      </c>
      <c r="AL1629" s="29" t="s">
        <v>1922</v>
      </c>
      <c r="AM1629" s="29">
        <v>462</v>
      </c>
      <c r="AN1629" s="34" t="s">
        <v>1900</v>
      </c>
      <c r="AO1629" s="29" t="s">
        <v>1922</v>
      </c>
      <c r="AP1629" s="29">
        <v>3308177</v>
      </c>
    </row>
    <row r="1630" spans="26:42" x14ac:dyDescent="0.25">
      <c r="Z1630"/>
      <c r="AF1630" s="29" t="s">
        <v>1900</v>
      </c>
      <c r="AG1630" s="29" t="s">
        <v>1923</v>
      </c>
      <c r="AH1630" s="32">
        <v>32.94</v>
      </c>
      <c r="AI1630" s="33">
        <v>1629</v>
      </c>
      <c r="AK1630" s="34" t="s">
        <v>1900</v>
      </c>
      <c r="AL1630" s="29" t="s">
        <v>1923</v>
      </c>
      <c r="AM1630" s="29">
        <v>288</v>
      </c>
      <c r="AN1630" s="34" t="s">
        <v>1900</v>
      </c>
      <c r="AO1630" s="29" t="s">
        <v>1923</v>
      </c>
      <c r="AP1630" s="29">
        <v>8880230</v>
      </c>
    </row>
    <row r="1631" spans="26:42" x14ac:dyDescent="0.25">
      <c r="Z1631"/>
      <c r="AF1631" s="29" t="s">
        <v>1900</v>
      </c>
      <c r="AG1631" s="29" t="s">
        <v>1924</v>
      </c>
      <c r="AH1631" s="32">
        <v>86.48</v>
      </c>
      <c r="AI1631" s="33">
        <v>1630</v>
      </c>
      <c r="AK1631" s="34" t="s">
        <v>1900</v>
      </c>
      <c r="AL1631" s="29" t="s">
        <v>1924</v>
      </c>
      <c r="AM1631" s="29">
        <v>858</v>
      </c>
      <c r="AN1631" s="34" t="s">
        <v>1900</v>
      </c>
      <c r="AO1631" s="29" t="s">
        <v>1924</v>
      </c>
      <c r="AP1631" s="29">
        <v>9927264</v>
      </c>
    </row>
    <row r="1632" spans="26:42" x14ac:dyDescent="0.25">
      <c r="Z1632"/>
      <c r="AF1632" s="29" t="s">
        <v>1900</v>
      </c>
      <c r="AG1632" s="29" t="s">
        <v>1925</v>
      </c>
      <c r="AH1632" s="32">
        <v>34.85</v>
      </c>
      <c r="AI1632" s="33">
        <v>1631</v>
      </c>
      <c r="AK1632" s="34" t="s">
        <v>1900</v>
      </c>
      <c r="AL1632" s="29" t="s">
        <v>1925</v>
      </c>
      <c r="AM1632" s="29">
        <v>203</v>
      </c>
      <c r="AN1632" s="34" t="s">
        <v>1900</v>
      </c>
      <c r="AO1632" s="29" t="s">
        <v>1925</v>
      </c>
      <c r="AP1632" s="29">
        <v>5867778</v>
      </c>
    </row>
    <row r="1633" spans="26:42" x14ac:dyDescent="0.25">
      <c r="Z1633"/>
      <c r="AF1633" s="29" t="s">
        <v>1900</v>
      </c>
      <c r="AG1633" s="29" t="s">
        <v>1926</v>
      </c>
      <c r="AH1633" s="32">
        <v>54.86</v>
      </c>
      <c r="AI1633" s="33">
        <v>1632</v>
      </c>
      <c r="AK1633" s="34" t="s">
        <v>1900</v>
      </c>
      <c r="AL1633" s="29" t="s">
        <v>1926</v>
      </c>
      <c r="AM1633" s="29">
        <v>351</v>
      </c>
      <c r="AN1633" s="34" t="s">
        <v>1900</v>
      </c>
      <c r="AO1633" s="29" t="s">
        <v>1926</v>
      </c>
      <c r="AP1633" s="29">
        <v>6325506</v>
      </c>
    </row>
    <row r="1634" spans="26:42" x14ac:dyDescent="0.25">
      <c r="Z1634"/>
      <c r="AF1634" s="29" t="s">
        <v>1900</v>
      </c>
      <c r="AG1634" s="29" t="s">
        <v>1927</v>
      </c>
      <c r="AH1634" s="32">
        <v>46.48</v>
      </c>
      <c r="AI1634" s="33">
        <v>1633</v>
      </c>
      <c r="AK1634" s="34" t="s">
        <v>1900</v>
      </c>
      <c r="AL1634" s="29" t="s">
        <v>1927</v>
      </c>
      <c r="AM1634" s="29">
        <v>374</v>
      </c>
      <c r="AN1634" s="34" t="s">
        <v>1900</v>
      </c>
      <c r="AO1634" s="29" t="s">
        <v>1927</v>
      </c>
      <c r="AP1634" s="29">
        <v>8153368</v>
      </c>
    </row>
    <row r="1635" spans="26:42" x14ac:dyDescent="0.25">
      <c r="Z1635"/>
      <c r="AF1635" s="29" t="s">
        <v>1900</v>
      </c>
      <c r="AG1635" s="29" t="s">
        <v>1928</v>
      </c>
      <c r="AH1635" s="32">
        <v>28.75</v>
      </c>
      <c r="AI1635" s="33">
        <v>1634</v>
      </c>
      <c r="AK1635" s="34" t="s">
        <v>1900</v>
      </c>
      <c r="AL1635" s="29" t="s">
        <v>1928</v>
      </c>
      <c r="AM1635" s="29">
        <v>325</v>
      </c>
      <c r="AN1635" s="34" t="s">
        <v>1900</v>
      </c>
      <c r="AO1635" s="29" t="s">
        <v>1928</v>
      </c>
      <c r="AP1635" s="29">
        <v>11322863</v>
      </c>
    </row>
    <row r="1636" spans="26:42" x14ac:dyDescent="0.25">
      <c r="Z1636"/>
      <c r="AF1636" s="29" t="s">
        <v>1900</v>
      </c>
      <c r="AG1636" s="29" t="s">
        <v>1929</v>
      </c>
      <c r="AH1636" s="32">
        <v>45.94</v>
      </c>
      <c r="AI1636" s="33">
        <v>1635</v>
      </c>
      <c r="AK1636" s="34" t="s">
        <v>1900</v>
      </c>
      <c r="AL1636" s="29" t="s">
        <v>1929</v>
      </c>
      <c r="AM1636" s="29">
        <v>313</v>
      </c>
      <c r="AN1636" s="34" t="s">
        <v>1900</v>
      </c>
      <c r="AO1636" s="29" t="s">
        <v>1929</v>
      </c>
      <c r="AP1636" s="29">
        <v>6835494</v>
      </c>
    </row>
    <row r="1637" spans="26:42" x14ac:dyDescent="0.25">
      <c r="Z1637"/>
      <c r="AF1637" s="29" t="s">
        <v>1900</v>
      </c>
      <c r="AG1637" s="29" t="s">
        <v>1930</v>
      </c>
      <c r="AH1637" s="32">
        <v>31.29</v>
      </c>
      <c r="AI1637" s="33">
        <v>1636</v>
      </c>
      <c r="AK1637" s="34" t="s">
        <v>1900</v>
      </c>
      <c r="AL1637" s="29" t="s">
        <v>1930</v>
      </c>
      <c r="AM1637" s="29">
        <v>533</v>
      </c>
      <c r="AN1637" s="34" t="s">
        <v>1900</v>
      </c>
      <c r="AO1637" s="29" t="s">
        <v>1930</v>
      </c>
      <c r="AP1637" s="29">
        <v>17082232</v>
      </c>
    </row>
    <row r="1638" spans="26:42" x14ac:dyDescent="0.25">
      <c r="Z1638"/>
      <c r="AF1638" s="29" t="s">
        <v>1900</v>
      </c>
      <c r="AG1638" s="29" t="s">
        <v>1931</v>
      </c>
      <c r="AH1638" s="32">
        <v>78.64</v>
      </c>
      <c r="AI1638" s="33">
        <v>1637</v>
      </c>
      <c r="AK1638" s="34" t="s">
        <v>1900</v>
      </c>
      <c r="AL1638" s="29" t="s">
        <v>1931</v>
      </c>
      <c r="AM1638" s="29">
        <v>445</v>
      </c>
      <c r="AN1638" s="34" t="s">
        <v>1900</v>
      </c>
      <c r="AO1638" s="29" t="s">
        <v>1931</v>
      </c>
      <c r="AP1638" s="29">
        <v>5639791</v>
      </c>
    </row>
    <row r="1639" spans="26:42" x14ac:dyDescent="0.25">
      <c r="Z1639"/>
      <c r="AF1639" s="29" t="s">
        <v>1900</v>
      </c>
      <c r="AG1639" s="29" t="s">
        <v>1932</v>
      </c>
      <c r="AH1639" s="32">
        <v>57.63</v>
      </c>
      <c r="AI1639" s="33">
        <v>1638</v>
      </c>
      <c r="AK1639" s="34" t="s">
        <v>1900</v>
      </c>
      <c r="AL1639" s="29" t="s">
        <v>1932</v>
      </c>
      <c r="AM1639" s="29">
        <v>642</v>
      </c>
      <c r="AN1639" s="34" t="s">
        <v>1900</v>
      </c>
      <c r="AO1639" s="29" t="s">
        <v>1932</v>
      </c>
      <c r="AP1639" s="29">
        <v>11000465</v>
      </c>
    </row>
    <row r="1640" spans="26:42" x14ac:dyDescent="0.25">
      <c r="Z1640"/>
      <c r="AF1640" s="29" t="s">
        <v>1900</v>
      </c>
      <c r="AG1640" s="29" t="s">
        <v>1933</v>
      </c>
      <c r="AH1640" s="32">
        <v>60.61</v>
      </c>
      <c r="AI1640" s="33">
        <v>1639</v>
      </c>
      <c r="AK1640" s="34" t="s">
        <v>1900</v>
      </c>
      <c r="AL1640" s="29" t="s">
        <v>1933</v>
      </c>
      <c r="AM1640" s="29">
        <v>788</v>
      </c>
      <c r="AN1640" s="34" t="s">
        <v>1900</v>
      </c>
      <c r="AO1640" s="29" t="s">
        <v>1933</v>
      </c>
      <c r="AP1640" s="29">
        <v>12935897</v>
      </c>
    </row>
    <row r="1641" spans="26:42" x14ac:dyDescent="0.25">
      <c r="Z1641"/>
      <c r="AF1641" s="29" t="s">
        <v>1900</v>
      </c>
      <c r="AG1641" s="29" t="s">
        <v>1934</v>
      </c>
      <c r="AH1641" s="32">
        <v>81.319999999999993</v>
      </c>
      <c r="AI1641" s="33">
        <v>1640</v>
      </c>
      <c r="AK1641" s="34" t="s">
        <v>1900</v>
      </c>
      <c r="AL1641" s="29" t="s">
        <v>1934</v>
      </c>
      <c r="AM1641" s="29">
        <v>828</v>
      </c>
      <c r="AN1641" s="34" t="s">
        <v>1900</v>
      </c>
      <c r="AO1641" s="29" t="s">
        <v>1934</v>
      </c>
      <c r="AP1641" s="29">
        <v>10157350</v>
      </c>
    </row>
    <row r="1642" spans="26:42" x14ac:dyDescent="0.25">
      <c r="Z1642"/>
      <c r="AF1642" s="29" t="s">
        <v>1900</v>
      </c>
      <c r="AG1642" s="29" t="s">
        <v>1935</v>
      </c>
      <c r="AH1642" s="32">
        <v>29.56</v>
      </c>
      <c r="AI1642" s="33">
        <v>1641</v>
      </c>
      <c r="AK1642" s="34" t="s">
        <v>1900</v>
      </c>
      <c r="AL1642" s="29" t="s">
        <v>1935</v>
      </c>
      <c r="AM1642" s="29">
        <v>557</v>
      </c>
      <c r="AN1642" s="34" t="s">
        <v>1900</v>
      </c>
      <c r="AO1642" s="29" t="s">
        <v>1935</v>
      </c>
      <c r="AP1642" s="29">
        <v>18505460</v>
      </c>
    </row>
    <row r="1643" spans="26:42" x14ac:dyDescent="0.25">
      <c r="Z1643"/>
      <c r="AF1643" s="29" t="s">
        <v>1900</v>
      </c>
      <c r="AG1643" s="29" t="s">
        <v>1936</v>
      </c>
      <c r="AH1643" s="32">
        <v>81.75</v>
      </c>
      <c r="AI1643" s="33">
        <v>1642</v>
      </c>
      <c r="AK1643" s="34" t="s">
        <v>1900</v>
      </c>
      <c r="AL1643" s="29" t="s">
        <v>1936</v>
      </c>
      <c r="AM1643" s="29">
        <v>552</v>
      </c>
      <c r="AN1643" s="34" t="s">
        <v>1900</v>
      </c>
      <c r="AO1643" s="29" t="s">
        <v>1936</v>
      </c>
      <c r="AP1643" s="29">
        <v>6789034</v>
      </c>
    </row>
    <row r="1644" spans="26:42" x14ac:dyDescent="0.25">
      <c r="Z1644"/>
      <c r="AF1644" s="29" t="s">
        <v>1900</v>
      </c>
      <c r="AG1644" s="29" t="s">
        <v>1937</v>
      </c>
      <c r="AH1644" s="32">
        <v>103.14</v>
      </c>
      <c r="AI1644" s="33">
        <v>1643</v>
      </c>
      <c r="AK1644" s="34" t="s">
        <v>1900</v>
      </c>
      <c r="AL1644" s="29" t="s">
        <v>1937</v>
      </c>
      <c r="AM1644" s="29">
        <v>598</v>
      </c>
      <c r="AN1644" s="34" t="s">
        <v>1900</v>
      </c>
      <c r="AO1644" s="29" t="s">
        <v>1937</v>
      </c>
      <c r="AP1644" s="29">
        <v>5822371</v>
      </c>
    </row>
    <row r="1645" spans="26:42" x14ac:dyDescent="0.25">
      <c r="Z1645"/>
      <c r="AF1645" s="29" t="s">
        <v>1900</v>
      </c>
      <c r="AG1645" s="29" t="s">
        <v>1938</v>
      </c>
      <c r="AH1645" s="32">
        <v>68.55</v>
      </c>
      <c r="AI1645" s="33">
        <v>1644</v>
      </c>
      <c r="AK1645" s="34" t="s">
        <v>1900</v>
      </c>
      <c r="AL1645" s="29" t="s">
        <v>1938</v>
      </c>
      <c r="AM1645" s="29">
        <v>772</v>
      </c>
      <c r="AN1645" s="34" t="s">
        <v>1900</v>
      </c>
      <c r="AO1645" s="29" t="s">
        <v>1938</v>
      </c>
      <c r="AP1645" s="29">
        <v>11306402</v>
      </c>
    </row>
    <row r="1646" spans="26:42" x14ac:dyDescent="0.25">
      <c r="Z1646"/>
      <c r="AF1646" s="29" t="s">
        <v>1900</v>
      </c>
      <c r="AG1646" s="29" t="s">
        <v>1939</v>
      </c>
      <c r="AH1646" s="32">
        <v>37.92</v>
      </c>
      <c r="AI1646" s="33">
        <v>1645</v>
      </c>
      <c r="AK1646" s="34" t="s">
        <v>1900</v>
      </c>
      <c r="AL1646" s="29" t="s">
        <v>1939</v>
      </c>
      <c r="AM1646" s="29">
        <v>237</v>
      </c>
      <c r="AN1646" s="34" t="s">
        <v>1900</v>
      </c>
      <c r="AO1646" s="29" t="s">
        <v>1939</v>
      </c>
      <c r="AP1646" s="29">
        <v>6157487</v>
      </c>
    </row>
    <row r="1647" spans="26:42" x14ac:dyDescent="0.25">
      <c r="Z1647"/>
      <c r="AF1647" s="29" t="s">
        <v>1900</v>
      </c>
      <c r="AG1647" s="29" t="s">
        <v>1940</v>
      </c>
      <c r="AH1647" s="32">
        <v>36.82</v>
      </c>
      <c r="AI1647" s="33">
        <v>1646</v>
      </c>
      <c r="AK1647" s="34" t="s">
        <v>1900</v>
      </c>
      <c r="AL1647" s="29" t="s">
        <v>1940</v>
      </c>
      <c r="AM1647" s="29">
        <v>164</v>
      </c>
      <c r="AN1647" s="34" t="s">
        <v>1900</v>
      </c>
      <c r="AO1647" s="29" t="s">
        <v>1940</v>
      </c>
      <c r="AP1647" s="29">
        <v>4413560</v>
      </c>
    </row>
    <row r="1648" spans="26:42" x14ac:dyDescent="0.25">
      <c r="Z1648"/>
      <c r="AF1648" s="29" t="s">
        <v>1900</v>
      </c>
      <c r="AG1648" s="29" t="s">
        <v>1941</v>
      </c>
      <c r="AH1648" s="32">
        <v>37.549999999999997</v>
      </c>
      <c r="AI1648" s="33">
        <v>1647</v>
      </c>
      <c r="AK1648" s="34" t="s">
        <v>1900</v>
      </c>
      <c r="AL1648" s="29" t="s">
        <v>1941</v>
      </c>
      <c r="AM1648" s="29">
        <v>625</v>
      </c>
      <c r="AN1648" s="34" t="s">
        <v>1900</v>
      </c>
      <c r="AO1648" s="29" t="s">
        <v>1941</v>
      </c>
      <c r="AP1648" s="29">
        <v>16710004</v>
      </c>
    </row>
    <row r="1649" spans="26:42" x14ac:dyDescent="0.25">
      <c r="Z1649"/>
      <c r="AF1649" s="29" t="s">
        <v>1900</v>
      </c>
      <c r="AG1649" s="29" t="s">
        <v>1942</v>
      </c>
      <c r="AH1649" s="32">
        <v>43.92</v>
      </c>
      <c r="AI1649" s="33">
        <v>1648</v>
      </c>
      <c r="AK1649" s="34" t="s">
        <v>1900</v>
      </c>
      <c r="AL1649" s="29" t="s">
        <v>1942</v>
      </c>
      <c r="AM1649" s="29">
        <v>230</v>
      </c>
      <c r="AN1649" s="34" t="s">
        <v>1900</v>
      </c>
      <c r="AO1649" s="29" t="s">
        <v>1942</v>
      </c>
      <c r="AP1649" s="29">
        <v>5259703</v>
      </c>
    </row>
    <row r="1650" spans="26:42" x14ac:dyDescent="0.25">
      <c r="Z1650"/>
      <c r="AF1650" s="29" t="s">
        <v>1900</v>
      </c>
      <c r="AG1650" s="29" t="s">
        <v>1943</v>
      </c>
      <c r="AH1650" s="32">
        <v>29.5</v>
      </c>
      <c r="AI1650" s="33">
        <v>1649</v>
      </c>
      <c r="AK1650" s="34" t="s">
        <v>1900</v>
      </c>
      <c r="AL1650" s="29" t="s">
        <v>1943</v>
      </c>
      <c r="AM1650" s="29">
        <v>180</v>
      </c>
      <c r="AN1650" s="34" t="s">
        <v>1900</v>
      </c>
      <c r="AO1650" s="29" t="s">
        <v>1943</v>
      </c>
      <c r="AP1650" s="29">
        <v>6017923</v>
      </c>
    </row>
    <row r="1651" spans="26:42" x14ac:dyDescent="0.25">
      <c r="Z1651"/>
      <c r="AF1651" s="29" t="s">
        <v>1900</v>
      </c>
      <c r="AG1651" s="29" t="s">
        <v>1944</v>
      </c>
      <c r="AH1651" s="32">
        <v>71.7</v>
      </c>
      <c r="AI1651" s="33">
        <v>1650</v>
      </c>
      <c r="AK1651" s="34" t="s">
        <v>1900</v>
      </c>
      <c r="AL1651" s="29" t="s">
        <v>1944</v>
      </c>
      <c r="AM1651" s="29">
        <v>856</v>
      </c>
      <c r="AN1651" s="34" t="s">
        <v>1900</v>
      </c>
      <c r="AO1651" s="29" t="s">
        <v>1944</v>
      </c>
      <c r="AP1651" s="29">
        <v>12043086</v>
      </c>
    </row>
    <row r="1652" spans="26:42" x14ac:dyDescent="0.25">
      <c r="Z1652"/>
      <c r="AF1652" s="29" t="s">
        <v>1900</v>
      </c>
      <c r="AG1652" s="29" t="s">
        <v>1945</v>
      </c>
      <c r="AH1652" s="32">
        <v>54.58</v>
      </c>
      <c r="AI1652" s="33">
        <v>1651</v>
      </c>
      <c r="AK1652" s="34" t="s">
        <v>1900</v>
      </c>
      <c r="AL1652" s="29" t="s">
        <v>1945</v>
      </c>
      <c r="AM1652" s="29">
        <v>758</v>
      </c>
      <c r="AN1652" s="34" t="s">
        <v>1900</v>
      </c>
      <c r="AO1652" s="29" t="s">
        <v>1945</v>
      </c>
      <c r="AP1652" s="29">
        <v>13769820</v>
      </c>
    </row>
    <row r="1653" spans="26:42" x14ac:dyDescent="0.25">
      <c r="Z1653"/>
      <c r="AF1653" s="29" t="s">
        <v>1900</v>
      </c>
      <c r="AG1653" s="29" t="s">
        <v>1946</v>
      </c>
      <c r="AH1653" s="32">
        <v>62.64</v>
      </c>
      <c r="AI1653" s="33">
        <v>1652</v>
      </c>
      <c r="AK1653" s="34" t="s">
        <v>1900</v>
      </c>
      <c r="AL1653" s="29" t="s">
        <v>1946</v>
      </c>
      <c r="AM1653" s="29">
        <v>797</v>
      </c>
      <c r="AN1653" s="34" t="s">
        <v>1900</v>
      </c>
      <c r="AO1653" s="29" t="s">
        <v>1946</v>
      </c>
      <c r="AP1653" s="29">
        <v>12722810</v>
      </c>
    </row>
    <row r="1654" spans="26:42" x14ac:dyDescent="0.25">
      <c r="Z1654"/>
      <c r="AF1654" s="29" t="s">
        <v>1900</v>
      </c>
      <c r="AG1654" s="29" t="s">
        <v>1947</v>
      </c>
      <c r="AH1654" s="32">
        <v>56.95</v>
      </c>
      <c r="AI1654" s="33">
        <v>1653</v>
      </c>
      <c r="AK1654" s="34" t="s">
        <v>1900</v>
      </c>
      <c r="AL1654" s="29" t="s">
        <v>1947</v>
      </c>
      <c r="AM1654" s="29">
        <v>499</v>
      </c>
      <c r="AN1654" s="34" t="s">
        <v>1900</v>
      </c>
      <c r="AO1654" s="29" t="s">
        <v>1947</v>
      </c>
      <c r="AP1654" s="29">
        <v>8841746</v>
      </c>
    </row>
    <row r="1655" spans="26:42" x14ac:dyDescent="0.25">
      <c r="Z1655"/>
      <c r="AF1655" s="29" t="s">
        <v>1900</v>
      </c>
      <c r="AG1655" s="29" t="s">
        <v>1948</v>
      </c>
      <c r="AH1655" s="32">
        <v>47.76</v>
      </c>
      <c r="AI1655" s="33">
        <v>1654</v>
      </c>
      <c r="AK1655" s="34" t="s">
        <v>1900</v>
      </c>
      <c r="AL1655" s="29" t="s">
        <v>1948</v>
      </c>
      <c r="AM1655" s="29">
        <v>228</v>
      </c>
      <c r="AN1655" s="34" t="s">
        <v>1900</v>
      </c>
      <c r="AO1655" s="29" t="s">
        <v>1948</v>
      </c>
      <c r="AP1655" s="29">
        <v>4763245</v>
      </c>
    </row>
    <row r="1656" spans="26:42" x14ac:dyDescent="0.25">
      <c r="Z1656"/>
      <c r="AF1656" s="29" t="s">
        <v>1900</v>
      </c>
      <c r="AG1656" s="29" t="s">
        <v>1949</v>
      </c>
      <c r="AH1656" s="32">
        <v>57.85</v>
      </c>
      <c r="AI1656" s="33">
        <v>1655</v>
      </c>
      <c r="AK1656" s="34" t="s">
        <v>1900</v>
      </c>
      <c r="AL1656" s="29" t="s">
        <v>1949</v>
      </c>
      <c r="AM1656" s="29">
        <v>503</v>
      </c>
      <c r="AN1656" s="34" t="s">
        <v>1900</v>
      </c>
      <c r="AO1656" s="29" t="s">
        <v>1949</v>
      </c>
      <c r="AP1656" s="29">
        <v>8738084</v>
      </c>
    </row>
    <row r="1657" spans="26:42" x14ac:dyDescent="0.25">
      <c r="Z1657"/>
      <c r="AF1657" s="29" t="s">
        <v>1900</v>
      </c>
      <c r="AG1657" s="29" t="s">
        <v>1950</v>
      </c>
      <c r="AH1657" s="32">
        <v>37.28</v>
      </c>
      <c r="AI1657" s="33">
        <v>1656</v>
      </c>
      <c r="AK1657" s="34" t="s">
        <v>1900</v>
      </c>
      <c r="AL1657" s="29" t="s">
        <v>1950</v>
      </c>
      <c r="AM1657" s="29">
        <v>810</v>
      </c>
      <c r="AN1657" s="34" t="s">
        <v>1900</v>
      </c>
      <c r="AO1657" s="29" t="s">
        <v>1950</v>
      </c>
      <c r="AP1657" s="29">
        <v>21779789</v>
      </c>
    </row>
    <row r="1658" spans="26:42" x14ac:dyDescent="0.25">
      <c r="Z1658"/>
      <c r="AF1658" s="29" t="s">
        <v>1900</v>
      </c>
      <c r="AG1658" s="29" t="s">
        <v>1951</v>
      </c>
      <c r="AH1658" s="32">
        <v>70.349999999999994</v>
      </c>
      <c r="AI1658" s="33">
        <v>1657</v>
      </c>
      <c r="AK1658" s="34" t="s">
        <v>1900</v>
      </c>
      <c r="AL1658" s="29" t="s">
        <v>1951</v>
      </c>
      <c r="AM1658" s="29">
        <v>358</v>
      </c>
      <c r="AN1658" s="34" t="s">
        <v>1900</v>
      </c>
      <c r="AO1658" s="29" t="s">
        <v>1951</v>
      </c>
      <c r="AP1658" s="29">
        <v>5032255</v>
      </c>
    </row>
    <row r="1659" spans="26:42" x14ac:dyDescent="0.25">
      <c r="Z1659"/>
      <c r="AF1659" s="29" t="s">
        <v>1900</v>
      </c>
      <c r="AG1659" s="29" t="s">
        <v>1952</v>
      </c>
      <c r="AH1659" s="32">
        <v>26.15</v>
      </c>
      <c r="AI1659" s="33">
        <v>1658</v>
      </c>
      <c r="AK1659" s="34" t="s">
        <v>1900</v>
      </c>
      <c r="AL1659" s="29" t="s">
        <v>1952</v>
      </c>
      <c r="AM1659" s="29">
        <v>380</v>
      </c>
      <c r="AN1659" s="34" t="s">
        <v>1900</v>
      </c>
      <c r="AO1659" s="29" t="s">
        <v>1952</v>
      </c>
      <c r="AP1659" s="29">
        <v>14666901</v>
      </c>
    </row>
    <row r="1660" spans="26:42" x14ac:dyDescent="0.25">
      <c r="Z1660"/>
      <c r="AF1660" s="29" t="s">
        <v>1900</v>
      </c>
      <c r="AG1660" s="29" t="s">
        <v>1953</v>
      </c>
      <c r="AH1660" s="32">
        <v>83.84</v>
      </c>
      <c r="AI1660" s="33">
        <v>1659</v>
      </c>
      <c r="AK1660" s="34" t="s">
        <v>1900</v>
      </c>
      <c r="AL1660" s="29" t="s">
        <v>1953</v>
      </c>
      <c r="AM1660" s="29">
        <v>900</v>
      </c>
      <c r="AN1660" s="34" t="s">
        <v>1900</v>
      </c>
      <c r="AO1660" s="29" t="s">
        <v>1953</v>
      </c>
      <c r="AP1660" s="29">
        <v>10704957</v>
      </c>
    </row>
    <row r="1661" spans="26:42" x14ac:dyDescent="0.25">
      <c r="Z1661"/>
      <c r="AF1661" s="29" t="s">
        <v>1900</v>
      </c>
      <c r="AG1661" s="29" t="s">
        <v>1954</v>
      </c>
      <c r="AH1661" s="32">
        <v>61.9</v>
      </c>
      <c r="AI1661" s="33">
        <v>1660</v>
      </c>
      <c r="AK1661" s="34" t="s">
        <v>1900</v>
      </c>
      <c r="AL1661" s="29" t="s">
        <v>1954</v>
      </c>
      <c r="AM1661" s="29">
        <v>665</v>
      </c>
      <c r="AN1661" s="34" t="s">
        <v>1900</v>
      </c>
      <c r="AO1661" s="29" t="s">
        <v>1954</v>
      </c>
      <c r="AP1661" s="29">
        <v>10734818</v>
      </c>
    </row>
    <row r="1662" spans="26:42" x14ac:dyDescent="0.25">
      <c r="Z1662"/>
      <c r="AF1662" s="29" t="s">
        <v>1900</v>
      </c>
      <c r="AG1662" s="29" t="s">
        <v>1955</v>
      </c>
      <c r="AH1662" s="32">
        <v>65.94</v>
      </c>
      <c r="AI1662" s="33">
        <v>1661</v>
      </c>
      <c r="AK1662" s="34" t="s">
        <v>1900</v>
      </c>
      <c r="AL1662" s="29" t="s">
        <v>1955</v>
      </c>
      <c r="AM1662" s="29">
        <v>474</v>
      </c>
      <c r="AN1662" s="34" t="s">
        <v>1900</v>
      </c>
      <c r="AO1662" s="29" t="s">
        <v>1955</v>
      </c>
      <c r="AP1662" s="29">
        <v>7248553</v>
      </c>
    </row>
    <row r="1663" spans="26:42" x14ac:dyDescent="0.25">
      <c r="Z1663"/>
      <c r="AF1663" s="29" t="s">
        <v>1956</v>
      </c>
      <c r="AG1663" s="29" t="s">
        <v>1957</v>
      </c>
      <c r="AH1663" s="32">
        <v>7.12</v>
      </c>
      <c r="AI1663" s="33">
        <v>1662</v>
      </c>
      <c r="AK1663" s="34" t="s">
        <v>1956</v>
      </c>
      <c r="AL1663" s="29" t="s">
        <v>1957</v>
      </c>
      <c r="AM1663" s="29">
        <v>101</v>
      </c>
      <c r="AN1663" s="34" t="s">
        <v>1956</v>
      </c>
      <c r="AO1663" s="29" t="s">
        <v>1957</v>
      </c>
      <c r="AP1663" s="29">
        <v>14319426</v>
      </c>
    </row>
    <row r="1664" spans="26:42" x14ac:dyDescent="0.25">
      <c r="Z1664"/>
      <c r="AF1664" s="29" t="s">
        <v>1956</v>
      </c>
      <c r="AG1664" s="29" t="s">
        <v>1958</v>
      </c>
      <c r="AH1664" s="32">
        <v>27.47</v>
      </c>
      <c r="AI1664" s="33">
        <v>1663</v>
      </c>
      <c r="AK1664" s="34" t="s">
        <v>1956</v>
      </c>
      <c r="AL1664" s="29" t="s">
        <v>1958</v>
      </c>
      <c r="AM1664" s="29">
        <v>613</v>
      </c>
      <c r="AN1664" s="34" t="s">
        <v>1956</v>
      </c>
      <c r="AO1664" s="29" t="s">
        <v>1958</v>
      </c>
      <c r="AP1664" s="29">
        <v>22427807</v>
      </c>
    </row>
    <row r="1665" spans="26:42" x14ac:dyDescent="0.25">
      <c r="Z1665"/>
      <c r="AF1665" s="29" t="s">
        <v>1956</v>
      </c>
      <c r="AG1665" s="29" t="s">
        <v>1959</v>
      </c>
      <c r="AH1665" s="32">
        <v>87.44</v>
      </c>
      <c r="AI1665" s="33">
        <v>1664</v>
      </c>
      <c r="AK1665" s="34" t="s">
        <v>1956</v>
      </c>
      <c r="AL1665" s="29" t="s">
        <v>1959</v>
      </c>
      <c r="AM1665" s="29">
        <v>758</v>
      </c>
      <c r="AN1665" s="34" t="s">
        <v>1956</v>
      </c>
      <c r="AO1665" s="29" t="s">
        <v>1959</v>
      </c>
      <c r="AP1665" s="29">
        <v>8617715</v>
      </c>
    </row>
    <row r="1666" spans="26:42" x14ac:dyDescent="0.25">
      <c r="Z1666"/>
      <c r="AF1666" s="29" t="s">
        <v>1956</v>
      </c>
      <c r="AG1666" s="29" t="s">
        <v>1960</v>
      </c>
      <c r="AH1666" s="32">
        <v>39.83</v>
      </c>
      <c r="AI1666" s="33">
        <v>1665</v>
      </c>
      <c r="AK1666" s="34" t="s">
        <v>1956</v>
      </c>
      <c r="AL1666" s="29" t="s">
        <v>1960</v>
      </c>
      <c r="AM1666" s="29">
        <v>320</v>
      </c>
      <c r="AN1666" s="34" t="s">
        <v>1956</v>
      </c>
      <c r="AO1666" s="29" t="s">
        <v>1960</v>
      </c>
      <c r="AP1666" s="29">
        <v>7958417</v>
      </c>
    </row>
    <row r="1667" spans="26:42" x14ac:dyDescent="0.25">
      <c r="Z1667"/>
      <c r="AF1667" s="29" t="s">
        <v>1956</v>
      </c>
      <c r="AG1667" s="29" t="s">
        <v>1961</v>
      </c>
      <c r="AH1667" s="32">
        <v>22.39</v>
      </c>
      <c r="AI1667" s="33">
        <v>1666</v>
      </c>
      <c r="AK1667" s="34" t="s">
        <v>1956</v>
      </c>
      <c r="AL1667" s="29" t="s">
        <v>1961</v>
      </c>
      <c r="AM1667" s="29">
        <v>713</v>
      </c>
      <c r="AN1667" s="34" t="s">
        <v>1956</v>
      </c>
      <c r="AO1667" s="29" t="s">
        <v>1961</v>
      </c>
      <c r="AP1667" s="29">
        <v>31804994</v>
      </c>
    </row>
    <row r="1668" spans="26:42" x14ac:dyDescent="0.25">
      <c r="Z1668"/>
      <c r="AF1668" s="29" t="s">
        <v>1956</v>
      </c>
      <c r="AG1668" s="29" t="s">
        <v>1962</v>
      </c>
      <c r="AH1668" s="32">
        <v>12.69</v>
      </c>
      <c r="AI1668" s="33">
        <v>1667</v>
      </c>
      <c r="AK1668" s="34" t="s">
        <v>1956</v>
      </c>
      <c r="AL1668" s="29" t="s">
        <v>1962</v>
      </c>
      <c r="AM1668" s="29">
        <v>475</v>
      </c>
      <c r="AN1668" s="34" t="s">
        <v>1956</v>
      </c>
      <c r="AO1668" s="29" t="s">
        <v>1962</v>
      </c>
      <c r="AP1668" s="29">
        <v>37325571</v>
      </c>
    </row>
    <row r="1669" spans="26:42" x14ac:dyDescent="0.25">
      <c r="Z1669"/>
      <c r="AF1669" s="29" t="s">
        <v>1956</v>
      </c>
      <c r="AG1669" s="29" t="s">
        <v>1963</v>
      </c>
      <c r="AH1669" s="32">
        <v>66.39</v>
      </c>
      <c r="AI1669" s="33">
        <v>1668</v>
      </c>
      <c r="AK1669" s="34" t="s">
        <v>1956</v>
      </c>
      <c r="AL1669" s="29" t="s">
        <v>1963</v>
      </c>
      <c r="AM1669" s="29">
        <v>219</v>
      </c>
      <c r="AN1669" s="34" t="s">
        <v>1956</v>
      </c>
      <c r="AO1669" s="29" t="s">
        <v>1963</v>
      </c>
      <c r="AP1669" s="29">
        <v>3283750</v>
      </c>
    </row>
    <row r="1670" spans="26:42" x14ac:dyDescent="0.25">
      <c r="Z1670"/>
      <c r="AF1670" s="29" t="s">
        <v>1956</v>
      </c>
      <c r="AG1670" s="29" t="s">
        <v>1964</v>
      </c>
      <c r="AH1670" s="32">
        <v>16.2</v>
      </c>
      <c r="AI1670" s="33">
        <v>1669</v>
      </c>
      <c r="AK1670" s="34" t="s">
        <v>1956</v>
      </c>
      <c r="AL1670" s="29" t="s">
        <v>1964</v>
      </c>
      <c r="AM1670" s="29">
        <v>146</v>
      </c>
      <c r="AN1670" s="34" t="s">
        <v>1956</v>
      </c>
      <c r="AO1670" s="29" t="s">
        <v>1964</v>
      </c>
      <c r="AP1670" s="29">
        <v>8826571</v>
      </c>
    </row>
    <row r="1671" spans="26:42" x14ac:dyDescent="0.25">
      <c r="Z1671"/>
      <c r="AF1671" s="29" t="s">
        <v>1956</v>
      </c>
      <c r="AG1671" s="29" t="s">
        <v>1965</v>
      </c>
      <c r="AH1671" s="32">
        <v>39.5</v>
      </c>
      <c r="AI1671" s="33">
        <v>1670</v>
      </c>
      <c r="AK1671" s="34" t="s">
        <v>1956</v>
      </c>
      <c r="AL1671" s="29" t="s">
        <v>1965</v>
      </c>
      <c r="AM1671" s="29">
        <v>909</v>
      </c>
      <c r="AN1671" s="34" t="s">
        <v>1956</v>
      </c>
      <c r="AO1671" s="29" t="s">
        <v>1965</v>
      </c>
      <c r="AP1671" s="29">
        <v>23102510</v>
      </c>
    </row>
    <row r="1672" spans="26:42" x14ac:dyDescent="0.25">
      <c r="Z1672"/>
      <c r="AF1672" s="29" t="s">
        <v>1966</v>
      </c>
      <c r="AG1672" s="29" t="s">
        <v>1967</v>
      </c>
      <c r="AH1672" s="32">
        <v>1427.77</v>
      </c>
      <c r="AI1672" s="33">
        <v>1671</v>
      </c>
      <c r="AK1672" s="34" t="s">
        <v>1966</v>
      </c>
      <c r="AL1672" s="29" t="s">
        <v>1967</v>
      </c>
      <c r="AM1672" s="29">
        <v>676</v>
      </c>
      <c r="AN1672" s="34" t="s">
        <v>1966</v>
      </c>
      <c r="AO1672" s="29" t="s">
        <v>1967</v>
      </c>
      <c r="AP1672" s="29">
        <v>471715</v>
      </c>
    </row>
    <row r="1673" spans="26:42" x14ac:dyDescent="0.25">
      <c r="Z1673"/>
      <c r="AF1673" s="29" t="s">
        <v>1968</v>
      </c>
      <c r="AG1673" s="29" t="s">
        <v>1969</v>
      </c>
      <c r="AH1673" s="32">
        <v>188.93</v>
      </c>
      <c r="AI1673" s="33">
        <v>1672</v>
      </c>
      <c r="AK1673" s="34" t="s">
        <v>1968</v>
      </c>
      <c r="AL1673" s="29" t="s">
        <v>1969</v>
      </c>
      <c r="AM1673" s="29">
        <v>579</v>
      </c>
      <c r="AN1673" s="34" t="s">
        <v>1968</v>
      </c>
      <c r="AO1673" s="29" t="s">
        <v>1969</v>
      </c>
      <c r="AP1673" s="29">
        <v>2969281</v>
      </c>
    </row>
    <row r="1674" spans="26:42" x14ac:dyDescent="0.25">
      <c r="Z1674"/>
      <c r="AF1674" s="29" t="s">
        <v>1970</v>
      </c>
      <c r="AG1674" s="29" t="s">
        <v>1971</v>
      </c>
      <c r="AH1674" s="32">
        <v>134.58000000000001</v>
      </c>
      <c r="AI1674" s="33">
        <v>1673</v>
      </c>
      <c r="AK1674" s="34" t="s">
        <v>1970</v>
      </c>
      <c r="AL1674" s="29" t="s">
        <v>1971</v>
      </c>
      <c r="AM1674" s="29">
        <v>702</v>
      </c>
      <c r="AN1674" s="34" t="s">
        <v>1970</v>
      </c>
      <c r="AO1674" s="29" t="s">
        <v>1971</v>
      </c>
      <c r="AP1674" s="29">
        <v>5097456</v>
      </c>
    </row>
    <row r="1675" spans="26:42" x14ac:dyDescent="0.25">
      <c r="Z1675"/>
      <c r="AF1675" s="29" t="s">
        <v>1972</v>
      </c>
      <c r="AG1675" s="29" t="s">
        <v>1973</v>
      </c>
      <c r="AH1675" s="32">
        <v>41.33</v>
      </c>
      <c r="AI1675" s="33">
        <v>1674</v>
      </c>
      <c r="AK1675" s="34" t="s">
        <v>1972</v>
      </c>
      <c r="AL1675" s="29" t="s">
        <v>1973</v>
      </c>
      <c r="AM1675" s="29">
        <v>200</v>
      </c>
      <c r="AN1675" s="34" t="s">
        <v>1972</v>
      </c>
      <c r="AO1675" s="29" t="s">
        <v>1973</v>
      </c>
      <c r="AP1675" s="29">
        <v>4827330</v>
      </c>
    </row>
    <row r="1676" spans="26:42" x14ac:dyDescent="0.25">
      <c r="Z1676"/>
      <c r="AF1676" s="29" t="s">
        <v>1972</v>
      </c>
      <c r="AG1676" s="29" t="s">
        <v>1974</v>
      </c>
      <c r="AH1676" s="32">
        <v>64.62</v>
      </c>
      <c r="AI1676" s="33">
        <v>1675</v>
      </c>
      <c r="AK1676" s="34" t="s">
        <v>1972</v>
      </c>
      <c r="AL1676" s="29" t="s">
        <v>1974</v>
      </c>
      <c r="AM1676" s="29">
        <v>212</v>
      </c>
      <c r="AN1676" s="34" t="s">
        <v>1972</v>
      </c>
      <c r="AO1676" s="29" t="s">
        <v>1974</v>
      </c>
      <c r="AP1676" s="29">
        <v>3303923</v>
      </c>
    </row>
    <row r="1677" spans="26:42" x14ac:dyDescent="0.25">
      <c r="Z1677"/>
      <c r="AF1677" s="29" t="s">
        <v>1972</v>
      </c>
      <c r="AG1677" s="29" t="s">
        <v>1975</v>
      </c>
      <c r="AH1677" s="32">
        <v>13.74</v>
      </c>
      <c r="AI1677" s="33">
        <v>1676</v>
      </c>
      <c r="AK1677" s="34" t="s">
        <v>1972</v>
      </c>
      <c r="AL1677" s="29" t="s">
        <v>1975</v>
      </c>
      <c r="AM1677" s="29">
        <v>290</v>
      </c>
      <c r="AN1677" s="34" t="s">
        <v>1972</v>
      </c>
      <c r="AO1677" s="29" t="s">
        <v>1975</v>
      </c>
      <c r="AP1677" s="29">
        <v>21357902</v>
      </c>
    </row>
    <row r="1678" spans="26:42" x14ac:dyDescent="0.25">
      <c r="Z1678"/>
      <c r="AF1678" s="29" t="s">
        <v>1972</v>
      </c>
      <c r="AG1678" s="29" t="s">
        <v>1976</v>
      </c>
      <c r="AH1678" s="32">
        <v>135.79</v>
      </c>
      <c r="AI1678" s="33">
        <v>1677</v>
      </c>
      <c r="AK1678" s="34" t="s">
        <v>1972</v>
      </c>
      <c r="AL1678" s="29" t="s">
        <v>1976</v>
      </c>
      <c r="AM1678" s="29">
        <v>590</v>
      </c>
      <c r="AN1678" s="34" t="s">
        <v>1972</v>
      </c>
      <c r="AO1678" s="29" t="s">
        <v>1976</v>
      </c>
      <c r="AP1678" s="29">
        <v>4337600</v>
      </c>
    </row>
    <row r="1679" spans="26:42" x14ac:dyDescent="0.25">
      <c r="Z1679"/>
      <c r="AF1679" s="29" t="s">
        <v>1972</v>
      </c>
      <c r="AG1679" s="29" t="s">
        <v>1977</v>
      </c>
      <c r="AH1679" s="32">
        <v>122.26</v>
      </c>
      <c r="AI1679" s="33">
        <v>1678</v>
      </c>
      <c r="AK1679" s="34" t="s">
        <v>1972</v>
      </c>
      <c r="AL1679" s="29" t="s">
        <v>1977</v>
      </c>
      <c r="AM1679" s="29">
        <v>516</v>
      </c>
      <c r="AN1679" s="34" t="s">
        <v>1972</v>
      </c>
      <c r="AO1679" s="29" t="s">
        <v>1977</v>
      </c>
      <c r="AP1679" s="29">
        <v>4179772</v>
      </c>
    </row>
    <row r="1680" spans="26:42" x14ac:dyDescent="0.25">
      <c r="Z1680"/>
      <c r="AF1680" s="29" t="s">
        <v>1972</v>
      </c>
      <c r="AG1680" s="29" t="s">
        <v>1978</v>
      </c>
      <c r="AH1680" s="32">
        <v>120.7</v>
      </c>
      <c r="AI1680" s="33">
        <v>1679</v>
      </c>
      <c r="AK1680" s="34" t="s">
        <v>1972</v>
      </c>
      <c r="AL1680" s="29" t="s">
        <v>1978</v>
      </c>
      <c r="AM1680" s="29">
        <v>561</v>
      </c>
      <c r="AN1680" s="34" t="s">
        <v>1972</v>
      </c>
      <c r="AO1680" s="29" t="s">
        <v>1978</v>
      </c>
      <c r="AP1680" s="29">
        <v>4502714</v>
      </c>
    </row>
    <row r="1681" spans="26:42" x14ac:dyDescent="0.25">
      <c r="Z1681"/>
      <c r="AF1681" s="29" t="s">
        <v>1972</v>
      </c>
      <c r="AG1681" s="29" t="s">
        <v>1979</v>
      </c>
      <c r="AH1681" s="32">
        <v>74.34</v>
      </c>
      <c r="AI1681" s="33">
        <v>1680</v>
      </c>
      <c r="AK1681" s="34" t="s">
        <v>1972</v>
      </c>
      <c r="AL1681" s="29" t="s">
        <v>1979</v>
      </c>
      <c r="AM1681" s="29">
        <v>411</v>
      </c>
      <c r="AN1681" s="34" t="s">
        <v>1972</v>
      </c>
      <c r="AO1681" s="29" t="s">
        <v>1979</v>
      </c>
      <c r="AP1681" s="29">
        <v>5487975</v>
      </c>
    </row>
    <row r="1682" spans="26:42" x14ac:dyDescent="0.25">
      <c r="Z1682"/>
      <c r="AF1682" s="29" t="s">
        <v>1972</v>
      </c>
      <c r="AG1682" s="29" t="s">
        <v>1980</v>
      </c>
      <c r="AH1682" s="32">
        <v>168.44</v>
      </c>
      <c r="AI1682" s="33">
        <v>1681</v>
      </c>
      <c r="AK1682" s="34" t="s">
        <v>1972</v>
      </c>
      <c r="AL1682" s="29" t="s">
        <v>1980</v>
      </c>
      <c r="AM1682" s="29">
        <v>645</v>
      </c>
      <c r="AN1682" s="34" t="s">
        <v>1972</v>
      </c>
      <c r="AO1682" s="29" t="s">
        <v>1980</v>
      </c>
      <c r="AP1682" s="29">
        <v>3805432</v>
      </c>
    </row>
    <row r="1683" spans="26:42" x14ac:dyDescent="0.25">
      <c r="Z1683"/>
      <c r="AF1683" s="29" t="s">
        <v>1972</v>
      </c>
      <c r="AG1683" s="29" t="s">
        <v>1981</v>
      </c>
      <c r="AH1683" s="32">
        <v>175.08</v>
      </c>
      <c r="AI1683" s="33">
        <v>1682</v>
      </c>
      <c r="AK1683" s="34" t="s">
        <v>1972</v>
      </c>
      <c r="AL1683" s="29" t="s">
        <v>1981</v>
      </c>
      <c r="AM1683" s="29">
        <v>600</v>
      </c>
      <c r="AN1683" s="34" t="s">
        <v>1972</v>
      </c>
      <c r="AO1683" s="29" t="s">
        <v>1981</v>
      </c>
      <c r="AP1683" s="29">
        <v>3401369</v>
      </c>
    </row>
    <row r="1684" spans="26:42" x14ac:dyDescent="0.25">
      <c r="Z1684"/>
      <c r="AF1684" s="29" t="s">
        <v>1972</v>
      </c>
      <c r="AG1684" s="29" t="s">
        <v>1982</v>
      </c>
      <c r="AH1684" s="32">
        <v>87.51</v>
      </c>
      <c r="AI1684" s="33">
        <v>1683</v>
      </c>
      <c r="AK1684" s="34" t="s">
        <v>1972</v>
      </c>
      <c r="AL1684" s="29" t="s">
        <v>1982</v>
      </c>
      <c r="AM1684" s="29">
        <v>826</v>
      </c>
      <c r="AN1684" s="34" t="s">
        <v>1972</v>
      </c>
      <c r="AO1684" s="29" t="s">
        <v>1982</v>
      </c>
      <c r="AP1684" s="29">
        <v>9409831</v>
      </c>
    </row>
    <row r="1685" spans="26:42" x14ac:dyDescent="0.25">
      <c r="Z1685"/>
      <c r="AF1685" s="29" t="s">
        <v>1972</v>
      </c>
      <c r="AG1685" s="29" t="s">
        <v>1983</v>
      </c>
      <c r="AH1685" s="32">
        <v>74.69</v>
      </c>
      <c r="AI1685" s="33">
        <v>1684</v>
      </c>
      <c r="AK1685" s="34" t="s">
        <v>1972</v>
      </c>
      <c r="AL1685" s="29" t="s">
        <v>1983</v>
      </c>
      <c r="AM1685" s="29">
        <v>805</v>
      </c>
      <c r="AN1685" s="34" t="s">
        <v>1972</v>
      </c>
      <c r="AO1685" s="29" t="s">
        <v>1983</v>
      </c>
      <c r="AP1685" s="29">
        <v>10851600</v>
      </c>
    </row>
    <row r="1686" spans="26:42" x14ac:dyDescent="0.25">
      <c r="Z1686"/>
      <c r="AF1686" s="29" t="s">
        <v>1972</v>
      </c>
      <c r="AG1686" s="29" t="s">
        <v>1984</v>
      </c>
      <c r="AH1686" s="32">
        <v>10.24</v>
      </c>
      <c r="AI1686" s="33">
        <v>1685</v>
      </c>
      <c r="AK1686" s="34" t="s">
        <v>1972</v>
      </c>
      <c r="AL1686" s="29" t="s">
        <v>1984</v>
      </c>
      <c r="AM1686" s="29">
        <v>86</v>
      </c>
      <c r="AN1686" s="34" t="s">
        <v>1972</v>
      </c>
      <c r="AO1686" s="29" t="s">
        <v>1984</v>
      </c>
      <c r="AP1686" s="29">
        <v>8353627</v>
      </c>
    </row>
    <row r="1687" spans="26:42" x14ac:dyDescent="0.25">
      <c r="Z1687"/>
      <c r="AF1687" s="29" t="s">
        <v>1972</v>
      </c>
      <c r="AG1687" s="29" t="s">
        <v>1985</v>
      </c>
      <c r="AH1687" s="32">
        <v>64.180000000000007</v>
      </c>
      <c r="AI1687" s="33">
        <v>1686</v>
      </c>
      <c r="AK1687" s="34" t="s">
        <v>1972</v>
      </c>
      <c r="AL1687" s="29" t="s">
        <v>1985</v>
      </c>
      <c r="AM1687" s="29">
        <v>848</v>
      </c>
      <c r="AN1687" s="34" t="s">
        <v>1972</v>
      </c>
      <c r="AO1687" s="29" t="s">
        <v>1985</v>
      </c>
      <c r="AP1687" s="29">
        <v>13025155</v>
      </c>
    </row>
    <row r="1688" spans="26:42" x14ac:dyDescent="0.25">
      <c r="Z1688"/>
      <c r="AF1688" s="29" t="s">
        <v>1972</v>
      </c>
      <c r="AG1688" s="29" t="s">
        <v>1986</v>
      </c>
      <c r="AH1688" s="32">
        <v>67.64</v>
      </c>
      <c r="AI1688" s="33">
        <v>1687</v>
      </c>
      <c r="AK1688" s="34" t="s">
        <v>1972</v>
      </c>
      <c r="AL1688" s="29" t="s">
        <v>1986</v>
      </c>
      <c r="AM1688" s="29">
        <v>654</v>
      </c>
      <c r="AN1688" s="34" t="s">
        <v>1972</v>
      </c>
      <c r="AO1688" s="29" t="s">
        <v>1986</v>
      </c>
      <c r="AP1688" s="29">
        <v>9616986</v>
      </c>
    </row>
    <row r="1689" spans="26:42" x14ac:dyDescent="0.25">
      <c r="Z1689"/>
      <c r="AF1689" s="29" t="s">
        <v>1972</v>
      </c>
      <c r="AG1689" s="29" t="s">
        <v>1987</v>
      </c>
      <c r="AH1689" s="32">
        <v>49.87</v>
      </c>
      <c r="AI1689" s="33">
        <v>1688</v>
      </c>
      <c r="AK1689" s="34" t="s">
        <v>1972</v>
      </c>
      <c r="AL1689" s="29" t="s">
        <v>1987</v>
      </c>
      <c r="AM1689" s="29">
        <v>385</v>
      </c>
      <c r="AN1689" s="34" t="s">
        <v>1972</v>
      </c>
      <c r="AO1689" s="29" t="s">
        <v>1987</v>
      </c>
      <c r="AP1689" s="29">
        <v>7670661</v>
      </c>
    </row>
    <row r="1690" spans="26:42" x14ac:dyDescent="0.25">
      <c r="Z1690"/>
      <c r="AF1690" s="29" t="s">
        <v>1972</v>
      </c>
      <c r="AG1690" s="29" t="s">
        <v>1988</v>
      </c>
      <c r="AH1690" s="32">
        <v>16.010000000000002</v>
      </c>
      <c r="AI1690" s="33">
        <v>1689</v>
      </c>
      <c r="AK1690" s="34" t="s">
        <v>1972</v>
      </c>
      <c r="AL1690" s="29" t="s">
        <v>1988</v>
      </c>
      <c r="AM1690" s="29">
        <v>384</v>
      </c>
      <c r="AN1690" s="34" t="s">
        <v>1972</v>
      </c>
      <c r="AO1690" s="29" t="s">
        <v>1988</v>
      </c>
      <c r="AP1690" s="29">
        <v>23791454</v>
      </c>
    </row>
    <row r="1691" spans="26:42" x14ac:dyDescent="0.25">
      <c r="Z1691"/>
      <c r="AF1691" s="29" t="s">
        <v>1972</v>
      </c>
      <c r="AG1691" s="29" t="s">
        <v>1989</v>
      </c>
      <c r="AH1691" s="32">
        <v>94.66</v>
      </c>
      <c r="AI1691" s="33">
        <v>1690</v>
      </c>
      <c r="AK1691" s="34" t="s">
        <v>1972</v>
      </c>
      <c r="AL1691" s="29" t="s">
        <v>1989</v>
      </c>
      <c r="AM1691" s="29">
        <v>443</v>
      </c>
      <c r="AN1691" s="34" t="s">
        <v>1972</v>
      </c>
      <c r="AO1691" s="29" t="s">
        <v>1989</v>
      </c>
      <c r="AP1691" s="29">
        <v>4590250</v>
      </c>
    </row>
    <row r="1692" spans="26:42" x14ac:dyDescent="0.25">
      <c r="Z1692"/>
      <c r="AF1692" s="29" t="s">
        <v>1972</v>
      </c>
      <c r="AG1692" s="29" t="s">
        <v>1990</v>
      </c>
      <c r="AH1692" s="32">
        <v>115.16</v>
      </c>
      <c r="AI1692" s="33">
        <v>1691</v>
      </c>
      <c r="AK1692" s="34" t="s">
        <v>1972</v>
      </c>
      <c r="AL1692" s="29" t="s">
        <v>1990</v>
      </c>
      <c r="AM1692" s="29">
        <v>617</v>
      </c>
      <c r="AN1692" s="34" t="s">
        <v>1972</v>
      </c>
      <c r="AO1692" s="29" t="s">
        <v>1990</v>
      </c>
      <c r="AP1692" s="29">
        <v>5379634</v>
      </c>
    </row>
    <row r="1693" spans="26:42" x14ac:dyDescent="0.25">
      <c r="Z1693"/>
      <c r="AF1693" s="29" t="s">
        <v>1972</v>
      </c>
      <c r="AG1693" s="29" t="s">
        <v>1991</v>
      </c>
      <c r="AH1693" s="32">
        <v>6.14</v>
      </c>
      <c r="AI1693" s="33">
        <v>1692</v>
      </c>
      <c r="AK1693" s="34" t="s">
        <v>1972</v>
      </c>
      <c r="AL1693" s="29" t="s">
        <v>1991</v>
      </c>
      <c r="AM1693" s="29">
        <v>228</v>
      </c>
      <c r="AN1693" s="34" t="s">
        <v>1972</v>
      </c>
      <c r="AO1693" s="29" t="s">
        <v>1991</v>
      </c>
      <c r="AP1693" s="29">
        <v>36918035</v>
      </c>
    </row>
    <row r="1694" spans="26:42" x14ac:dyDescent="0.25">
      <c r="Z1694"/>
      <c r="AF1694" s="29" t="s">
        <v>1972</v>
      </c>
      <c r="AG1694" s="29" t="s">
        <v>1992</v>
      </c>
      <c r="AH1694" s="32">
        <v>28.75</v>
      </c>
      <c r="AI1694" s="33">
        <v>1693</v>
      </c>
      <c r="AK1694" s="34" t="s">
        <v>1972</v>
      </c>
      <c r="AL1694" s="29" t="s">
        <v>1992</v>
      </c>
      <c r="AM1694" s="29">
        <v>285</v>
      </c>
      <c r="AN1694" s="34" t="s">
        <v>1972</v>
      </c>
      <c r="AO1694" s="29" t="s">
        <v>1992</v>
      </c>
      <c r="AP1694" s="29">
        <v>9914348</v>
      </c>
    </row>
    <row r="1695" spans="26:42" x14ac:dyDescent="0.25">
      <c r="Z1695"/>
      <c r="AF1695" s="29" t="s">
        <v>1972</v>
      </c>
      <c r="AG1695" s="29" t="s">
        <v>1993</v>
      </c>
      <c r="AH1695" s="32">
        <v>39.22</v>
      </c>
      <c r="AI1695" s="33">
        <v>1694</v>
      </c>
      <c r="AK1695" s="34" t="s">
        <v>1972</v>
      </c>
      <c r="AL1695" s="29" t="s">
        <v>1993</v>
      </c>
      <c r="AM1695" s="29">
        <v>300</v>
      </c>
      <c r="AN1695" s="34" t="s">
        <v>1972</v>
      </c>
      <c r="AO1695" s="29" t="s">
        <v>1993</v>
      </c>
      <c r="AP1695" s="29">
        <v>7572504</v>
      </c>
    </row>
    <row r="1696" spans="26:42" x14ac:dyDescent="0.25">
      <c r="Z1696"/>
      <c r="AF1696" s="29" t="s">
        <v>1972</v>
      </c>
      <c r="AG1696" s="29" t="s">
        <v>1994</v>
      </c>
      <c r="AH1696" s="32">
        <v>161.16</v>
      </c>
      <c r="AI1696" s="33">
        <v>1695</v>
      </c>
      <c r="AK1696" s="34" t="s">
        <v>1972</v>
      </c>
      <c r="AL1696" s="29" t="s">
        <v>1994</v>
      </c>
      <c r="AM1696" s="29">
        <v>330</v>
      </c>
      <c r="AN1696" s="34" t="s">
        <v>1972</v>
      </c>
      <c r="AO1696" s="29" t="s">
        <v>1994</v>
      </c>
      <c r="AP1696" s="29">
        <v>2047716</v>
      </c>
    </row>
    <row r="1697" spans="26:42" x14ac:dyDescent="0.25">
      <c r="Z1697"/>
      <c r="AF1697" s="29" t="s">
        <v>1972</v>
      </c>
      <c r="AG1697" s="29" t="s">
        <v>1995</v>
      </c>
      <c r="AH1697" s="32">
        <v>20.98</v>
      </c>
      <c r="AI1697" s="33">
        <v>1696</v>
      </c>
      <c r="AK1697" s="34" t="s">
        <v>1972</v>
      </c>
      <c r="AL1697" s="29" t="s">
        <v>1995</v>
      </c>
      <c r="AM1697" s="29">
        <v>503</v>
      </c>
      <c r="AN1697" s="34" t="s">
        <v>1972</v>
      </c>
      <c r="AO1697" s="29" t="s">
        <v>1995</v>
      </c>
      <c r="AP1697" s="29">
        <v>23861259</v>
      </c>
    </row>
    <row r="1698" spans="26:42" x14ac:dyDescent="0.25">
      <c r="Z1698"/>
      <c r="AF1698" s="29" t="s">
        <v>1972</v>
      </c>
      <c r="AG1698" s="29" t="s">
        <v>1996</v>
      </c>
      <c r="AH1698" s="32">
        <v>100.05</v>
      </c>
      <c r="AI1698" s="33">
        <v>1697</v>
      </c>
      <c r="AK1698" s="34" t="s">
        <v>1972</v>
      </c>
      <c r="AL1698" s="29" t="s">
        <v>1996</v>
      </c>
      <c r="AM1698" s="29">
        <v>483</v>
      </c>
      <c r="AN1698" s="34" t="s">
        <v>1972</v>
      </c>
      <c r="AO1698" s="29" t="s">
        <v>1996</v>
      </c>
      <c r="AP1698" s="29">
        <v>4732732</v>
      </c>
    </row>
    <row r="1699" spans="26:42" x14ac:dyDescent="0.25">
      <c r="Z1699"/>
      <c r="AF1699" s="29" t="s">
        <v>1972</v>
      </c>
      <c r="AG1699" s="29" t="s">
        <v>1997</v>
      </c>
      <c r="AH1699" s="32">
        <v>30.88</v>
      </c>
      <c r="AI1699" s="33">
        <v>1698</v>
      </c>
      <c r="AK1699" s="34" t="s">
        <v>1972</v>
      </c>
      <c r="AL1699" s="29" t="s">
        <v>1997</v>
      </c>
      <c r="AM1699" s="29">
        <v>621</v>
      </c>
      <c r="AN1699" s="34" t="s">
        <v>1972</v>
      </c>
      <c r="AO1699" s="29" t="s">
        <v>1997</v>
      </c>
      <c r="AP1699" s="29">
        <v>19868098</v>
      </c>
    </row>
    <row r="1700" spans="26:42" x14ac:dyDescent="0.25">
      <c r="Z1700"/>
      <c r="AF1700" s="29" t="s">
        <v>1972</v>
      </c>
      <c r="AG1700" s="29" t="s">
        <v>1998</v>
      </c>
      <c r="AH1700" s="32">
        <v>154.78</v>
      </c>
      <c r="AI1700" s="33">
        <v>1699</v>
      </c>
      <c r="AK1700" s="34" t="s">
        <v>1972</v>
      </c>
      <c r="AL1700" s="29" t="s">
        <v>1998</v>
      </c>
      <c r="AM1700" s="29">
        <v>721</v>
      </c>
      <c r="AN1700" s="34" t="s">
        <v>1972</v>
      </c>
      <c r="AO1700" s="29" t="s">
        <v>1998</v>
      </c>
      <c r="AP1700" s="29">
        <v>4625853</v>
      </c>
    </row>
    <row r="1701" spans="26:42" x14ac:dyDescent="0.25">
      <c r="Z1701"/>
      <c r="AF1701" s="29" t="s">
        <v>1972</v>
      </c>
      <c r="AG1701" s="29" t="s">
        <v>1999</v>
      </c>
      <c r="AH1701" s="32">
        <v>7.87</v>
      </c>
      <c r="AI1701" s="33">
        <v>1700</v>
      </c>
      <c r="AK1701" s="34" t="s">
        <v>1972</v>
      </c>
      <c r="AL1701" s="29" t="s">
        <v>1999</v>
      </c>
      <c r="AM1701" s="29">
        <v>122</v>
      </c>
      <c r="AN1701" s="34" t="s">
        <v>1972</v>
      </c>
      <c r="AO1701" s="29" t="s">
        <v>1999</v>
      </c>
      <c r="AP1701" s="29">
        <v>15566671</v>
      </c>
    </row>
    <row r="1702" spans="26:42" x14ac:dyDescent="0.25">
      <c r="Z1702"/>
      <c r="AF1702" s="29" t="s">
        <v>1972</v>
      </c>
      <c r="AG1702" s="29" t="s">
        <v>2000</v>
      </c>
      <c r="AH1702" s="32">
        <v>45.02</v>
      </c>
      <c r="AI1702" s="33">
        <v>1701</v>
      </c>
      <c r="AK1702" s="34" t="s">
        <v>1972</v>
      </c>
      <c r="AL1702" s="29" t="s">
        <v>2000</v>
      </c>
      <c r="AM1702" s="29">
        <v>378</v>
      </c>
      <c r="AN1702" s="34" t="s">
        <v>1972</v>
      </c>
      <c r="AO1702" s="29" t="s">
        <v>2000</v>
      </c>
      <c r="AP1702" s="29">
        <v>8496566</v>
      </c>
    </row>
    <row r="1703" spans="26:42" x14ac:dyDescent="0.25">
      <c r="Z1703"/>
      <c r="AF1703" s="29" t="s">
        <v>1972</v>
      </c>
      <c r="AG1703" s="29" t="s">
        <v>2001</v>
      </c>
      <c r="AH1703" s="32">
        <v>25.1</v>
      </c>
      <c r="AI1703" s="33">
        <v>1702</v>
      </c>
      <c r="AK1703" s="34" t="s">
        <v>1972</v>
      </c>
      <c r="AL1703" s="29" t="s">
        <v>2001</v>
      </c>
      <c r="AM1703" s="29">
        <v>996</v>
      </c>
      <c r="AN1703" s="34" t="s">
        <v>1972</v>
      </c>
      <c r="AO1703" s="29" t="s">
        <v>2001</v>
      </c>
      <c r="AP1703" s="29">
        <v>39415778</v>
      </c>
    </row>
    <row r="1704" spans="26:42" x14ac:dyDescent="0.25">
      <c r="Z1704"/>
      <c r="AF1704" s="29" t="s">
        <v>1972</v>
      </c>
      <c r="AG1704" s="29" t="s">
        <v>2002</v>
      </c>
      <c r="AH1704" s="32">
        <v>20.68</v>
      </c>
      <c r="AI1704" s="33">
        <v>1703</v>
      </c>
      <c r="AK1704" s="34" t="s">
        <v>1972</v>
      </c>
      <c r="AL1704" s="29" t="s">
        <v>2002</v>
      </c>
      <c r="AM1704" s="29">
        <v>280</v>
      </c>
      <c r="AN1704" s="34" t="s">
        <v>1972</v>
      </c>
      <c r="AO1704" s="29" t="s">
        <v>2002</v>
      </c>
      <c r="AP1704" s="29">
        <v>13393229</v>
      </c>
    </row>
    <row r="1705" spans="26:42" x14ac:dyDescent="0.25">
      <c r="Z1705"/>
      <c r="AF1705" s="29" t="s">
        <v>1972</v>
      </c>
      <c r="AG1705" s="29" t="s">
        <v>2003</v>
      </c>
      <c r="AH1705" s="32">
        <v>4.63</v>
      </c>
      <c r="AI1705" s="33">
        <v>1704</v>
      </c>
      <c r="AK1705" s="34" t="s">
        <v>1972</v>
      </c>
      <c r="AL1705" s="29" t="s">
        <v>2003</v>
      </c>
      <c r="AM1705" s="29">
        <v>175</v>
      </c>
      <c r="AN1705" s="34" t="s">
        <v>1972</v>
      </c>
      <c r="AO1705" s="29" t="s">
        <v>2003</v>
      </c>
      <c r="AP1705" s="29">
        <v>38344306</v>
      </c>
    </row>
    <row r="1706" spans="26:42" x14ac:dyDescent="0.25">
      <c r="Z1706"/>
      <c r="AF1706" s="29" t="s">
        <v>1972</v>
      </c>
      <c r="AG1706" s="29" t="s">
        <v>2004</v>
      </c>
      <c r="AH1706" s="32">
        <v>12.48</v>
      </c>
      <c r="AI1706" s="33">
        <v>1705</v>
      </c>
      <c r="AK1706" s="34" t="s">
        <v>1972</v>
      </c>
      <c r="AL1706" s="29" t="s">
        <v>2004</v>
      </c>
      <c r="AM1706" s="29">
        <v>76</v>
      </c>
      <c r="AN1706" s="34" t="s">
        <v>1972</v>
      </c>
      <c r="AO1706" s="29" t="s">
        <v>2004</v>
      </c>
      <c r="AP1706" s="29">
        <v>5889377</v>
      </c>
    </row>
    <row r="1707" spans="26:42" x14ac:dyDescent="0.25">
      <c r="Z1707"/>
      <c r="AF1707" s="29" t="s">
        <v>1972</v>
      </c>
      <c r="AG1707" s="29" t="s">
        <v>2005</v>
      </c>
      <c r="AH1707" s="32">
        <v>41.16</v>
      </c>
      <c r="AI1707" s="33">
        <v>1706</v>
      </c>
      <c r="AK1707" s="34" t="s">
        <v>1972</v>
      </c>
      <c r="AL1707" s="29" t="s">
        <v>2005</v>
      </c>
      <c r="AM1707" s="29">
        <v>553</v>
      </c>
      <c r="AN1707" s="34" t="s">
        <v>1972</v>
      </c>
      <c r="AO1707" s="29" t="s">
        <v>2005</v>
      </c>
      <c r="AP1707" s="29">
        <v>13325049</v>
      </c>
    </row>
    <row r="1708" spans="26:42" x14ac:dyDescent="0.25">
      <c r="Z1708"/>
      <c r="AF1708" s="29" t="s">
        <v>1972</v>
      </c>
      <c r="AG1708" s="29" t="s">
        <v>2006</v>
      </c>
      <c r="AH1708" s="32">
        <v>93.34</v>
      </c>
      <c r="AI1708" s="33">
        <v>1707</v>
      </c>
      <c r="AK1708" s="34" t="s">
        <v>1972</v>
      </c>
      <c r="AL1708" s="29" t="s">
        <v>2006</v>
      </c>
      <c r="AM1708" s="29">
        <v>275</v>
      </c>
      <c r="AN1708" s="34" t="s">
        <v>1972</v>
      </c>
      <c r="AO1708" s="29" t="s">
        <v>2006</v>
      </c>
      <c r="AP1708" s="29">
        <v>2946275</v>
      </c>
    </row>
    <row r="1709" spans="26:42" x14ac:dyDescent="0.25">
      <c r="Z1709"/>
      <c r="AF1709" s="29" t="s">
        <v>1972</v>
      </c>
      <c r="AG1709" s="29" t="s">
        <v>2007</v>
      </c>
      <c r="AH1709" s="32">
        <v>127.44</v>
      </c>
      <c r="AI1709" s="33">
        <v>1708</v>
      </c>
      <c r="AK1709" s="34" t="s">
        <v>1972</v>
      </c>
      <c r="AL1709" s="29" t="s">
        <v>2007</v>
      </c>
      <c r="AM1709" s="29">
        <v>780</v>
      </c>
      <c r="AN1709" s="34" t="s">
        <v>1972</v>
      </c>
      <c r="AO1709" s="29" t="s">
        <v>2007</v>
      </c>
      <c r="AP1709" s="29">
        <v>5994824</v>
      </c>
    </row>
    <row r="1710" spans="26:42" x14ac:dyDescent="0.25">
      <c r="Z1710"/>
      <c r="AF1710" s="29" t="s">
        <v>1972</v>
      </c>
      <c r="AG1710" s="29" t="s">
        <v>2008</v>
      </c>
      <c r="AH1710" s="32">
        <v>107.91</v>
      </c>
      <c r="AI1710" s="33">
        <v>1709</v>
      </c>
      <c r="AK1710" s="34" t="s">
        <v>1972</v>
      </c>
      <c r="AL1710" s="29" t="s">
        <v>2008</v>
      </c>
      <c r="AM1710" s="29">
        <v>443</v>
      </c>
      <c r="AN1710" s="34" t="s">
        <v>1972</v>
      </c>
      <c r="AO1710" s="29" t="s">
        <v>2008</v>
      </c>
      <c r="AP1710" s="29">
        <v>4100485</v>
      </c>
    </row>
    <row r="1711" spans="26:42" x14ac:dyDescent="0.25">
      <c r="Z1711"/>
      <c r="AF1711" s="29" t="s">
        <v>1972</v>
      </c>
      <c r="AG1711" s="29" t="s">
        <v>2009</v>
      </c>
      <c r="AH1711" s="32">
        <v>53.55</v>
      </c>
      <c r="AI1711" s="33">
        <v>1710</v>
      </c>
      <c r="AK1711" s="34" t="s">
        <v>1972</v>
      </c>
      <c r="AL1711" s="29" t="s">
        <v>2009</v>
      </c>
      <c r="AM1711" s="29">
        <v>345</v>
      </c>
      <c r="AN1711" s="34" t="s">
        <v>1972</v>
      </c>
      <c r="AO1711" s="29" t="s">
        <v>2009</v>
      </c>
      <c r="AP1711" s="29">
        <v>6424444</v>
      </c>
    </row>
    <row r="1712" spans="26:42" x14ac:dyDescent="0.25">
      <c r="Z1712"/>
      <c r="AF1712" s="29" t="s">
        <v>1972</v>
      </c>
      <c r="AG1712" s="29" t="s">
        <v>2010</v>
      </c>
      <c r="AH1712" s="32">
        <v>42.98</v>
      </c>
      <c r="AI1712" s="33">
        <v>1711</v>
      </c>
      <c r="AK1712" s="34" t="s">
        <v>1972</v>
      </c>
      <c r="AL1712" s="29" t="s">
        <v>2010</v>
      </c>
      <c r="AM1712" s="29">
        <v>752</v>
      </c>
      <c r="AN1712" s="34" t="s">
        <v>1972</v>
      </c>
      <c r="AO1712" s="29" t="s">
        <v>2010</v>
      </c>
      <c r="AP1712" s="29">
        <v>17323425</v>
      </c>
    </row>
    <row r="1713" spans="26:42" x14ac:dyDescent="0.25">
      <c r="Z1713"/>
      <c r="AF1713" s="29" t="s">
        <v>1972</v>
      </c>
      <c r="AG1713" s="29" t="s">
        <v>2011</v>
      </c>
      <c r="AH1713" s="32">
        <v>209.75</v>
      </c>
      <c r="AI1713" s="33">
        <v>1712</v>
      </c>
      <c r="AK1713" s="34" t="s">
        <v>1972</v>
      </c>
      <c r="AL1713" s="29" t="s">
        <v>2011</v>
      </c>
      <c r="AM1713" s="29">
        <v>432</v>
      </c>
      <c r="AN1713" s="34" t="s">
        <v>1972</v>
      </c>
      <c r="AO1713" s="29" t="s">
        <v>2011</v>
      </c>
      <c r="AP1713" s="29">
        <v>2076244</v>
      </c>
    </row>
    <row r="1714" spans="26:42" x14ac:dyDescent="0.25">
      <c r="Z1714"/>
      <c r="AF1714" s="29" t="s">
        <v>1972</v>
      </c>
      <c r="AG1714" s="29" t="s">
        <v>2012</v>
      </c>
      <c r="AH1714" s="32">
        <v>19.05</v>
      </c>
      <c r="AI1714" s="33">
        <v>1713</v>
      </c>
      <c r="AK1714" s="34" t="s">
        <v>1972</v>
      </c>
      <c r="AL1714" s="29" t="s">
        <v>2012</v>
      </c>
      <c r="AM1714" s="29">
        <v>210</v>
      </c>
      <c r="AN1714" s="34" t="s">
        <v>1972</v>
      </c>
      <c r="AO1714" s="29" t="s">
        <v>2012</v>
      </c>
      <c r="AP1714" s="29">
        <v>11022178</v>
      </c>
    </row>
    <row r="1715" spans="26:42" x14ac:dyDescent="0.25">
      <c r="Z1715"/>
      <c r="AF1715" s="29" t="s">
        <v>1972</v>
      </c>
      <c r="AG1715" s="29" t="s">
        <v>2013</v>
      </c>
      <c r="AH1715" s="32">
        <v>44.82</v>
      </c>
      <c r="AI1715" s="33">
        <v>1714</v>
      </c>
      <c r="AK1715" s="34" t="s">
        <v>1972</v>
      </c>
      <c r="AL1715" s="29" t="s">
        <v>2013</v>
      </c>
      <c r="AM1715" s="29">
        <v>445</v>
      </c>
      <c r="AN1715" s="34" t="s">
        <v>1972</v>
      </c>
      <c r="AO1715" s="29" t="s">
        <v>2013</v>
      </c>
      <c r="AP1715" s="29">
        <v>9762057</v>
      </c>
    </row>
    <row r="1716" spans="26:42" x14ac:dyDescent="0.25">
      <c r="Z1716"/>
      <c r="AF1716" s="29" t="s">
        <v>1972</v>
      </c>
      <c r="AG1716" s="29" t="s">
        <v>2014</v>
      </c>
      <c r="AH1716" s="32">
        <v>60.67</v>
      </c>
      <c r="AI1716" s="33">
        <v>1715</v>
      </c>
      <c r="AK1716" s="34" t="s">
        <v>1972</v>
      </c>
      <c r="AL1716" s="29" t="s">
        <v>2014</v>
      </c>
      <c r="AM1716" s="29">
        <v>612</v>
      </c>
      <c r="AN1716" s="34" t="s">
        <v>1972</v>
      </c>
      <c r="AO1716" s="29" t="s">
        <v>2014</v>
      </c>
      <c r="AP1716" s="29">
        <v>9979984</v>
      </c>
    </row>
    <row r="1717" spans="26:42" x14ac:dyDescent="0.25">
      <c r="Z1717"/>
      <c r="AF1717" s="29" t="s">
        <v>1972</v>
      </c>
      <c r="AG1717" s="29" t="s">
        <v>2015</v>
      </c>
      <c r="AH1717" s="32">
        <v>6.55</v>
      </c>
      <c r="AI1717" s="33">
        <v>1716</v>
      </c>
      <c r="AK1717" s="34" t="s">
        <v>1972</v>
      </c>
      <c r="AL1717" s="29" t="s">
        <v>2015</v>
      </c>
      <c r="AM1717" s="29">
        <v>90</v>
      </c>
      <c r="AN1717" s="34" t="s">
        <v>1972</v>
      </c>
      <c r="AO1717" s="29" t="s">
        <v>2015</v>
      </c>
      <c r="AP1717" s="29">
        <v>13902578</v>
      </c>
    </row>
    <row r="1718" spans="26:42" x14ac:dyDescent="0.25">
      <c r="Z1718"/>
      <c r="AF1718" s="29" t="s">
        <v>1972</v>
      </c>
      <c r="AG1718" s="29" t="s">
        <v>2016</v>
      </c>
      <c r="AH1718" s="32">
        <v>15.87</v>
      </c>
      <c r="AI1718" s="33">
        <v>1717</v>
      </c>
      <c r="AK1718" s="34" t="s">
        <v>1972</v>
      </c>
      <c r="AL1718" s="29" t="s">
        <v>2016</v>
      </c>
      <c r="AM1718" s="29">
        <v>190</v>
      </c>
      <c r="AN1718" s="34" t="s">
        <v>1972</v>
      </c>
      <c r="AO1718" s="29" t="s">
        <v>2016</v>
      </c>
      <c r="AP1718" s="29">
        <v>12065699</v>
      </c>
    </row>
    <row r="1719" spans="26:42" x14ac:dyDescent="0.25">
      <c r="Z1719"/>
      <c r="AF1719" s="29" t="s">
        <v>1972</v>
      </c>
      <c r="AG1719" s="29" t="s">
        <v>2017</v>
      </c>
      <c r="AH1719" s="32">
        <v>28.48</v>
      </c>
      <c r="AI1719" s="33">
        <v>1718</v>
      </c>
      <c r="AK1719" s="34" t="s">
        <v>1972</v>
      </c>
      <c r="AL1719" s="29" t="s">
        <v>2017</v>
      </c>
      <c r="AM1719" s="29">
        <v>589</v>
      </c>
      <c r="AN1719" s="34" t="s">
        <v>1972</v>
      </c>
      <c r="AO1719" s="29" t="s">
        <v>2017</v>
      </c>
      <c r="AP1719" s="29">
        <v>20662712</v>
      </c>
    </row>
    <row r="1720" spans="26:42" x14ac:dyDescent="0.25">
      <c r="Z1720"/>
      <c r="AF1720" s="29" t="s">
        <v>1972</v>
      </c>
      <c r="AG1720" s="29" t="s">
        <v>2018</v>
      </c>
      <c r="AH1720" s="32">
        <v>36.31</v>
      </c>
      <c r="AI1720" s="33">
        <v>1719</v>
      </c>
      <c r="AK1720" s="34" t="s">
        <v>1972</v>
      </c>
      <c r="AL1720" s="29" t="s">
        <v>2018</v>
      </c>
      <c r="AM1720" s="29">
        <v>414</v>
      </c>
      <c r="AN1720" s="34" t="s">
        <v>1972</v>
      </c>
      <c r="AO1720" s="29" t="s">
        <v>2018</v>
      </c>
      <c r="AP1720" s="29">
        <v>11279106</v>
      </c>
    </row>
    <row r="1721" spans="26:42" x14ac:dyDescent="0.25">
      <c r="Z1721"/>
      <c r="AF1721" s="29" t="s">
        <v>1972</v>
      </c>
      <c r="AG1721" s="29" t="s">
        <v>2019</v>
      </c>
      <c r="AH1721" s="32">
        <v>86.6</v>
      </c>
      <c r="AI1721" s="33">
        <v>1720</v>
      </c>
      <c r="AK1721" s="34" t="s">
        <v>1972</v>
      </c>
      <c r="AL1721" s="29" t="s">
        <v>2019</v>
      </c>
      <c r="AM1721" s="29">
        <v>874</v>
      </c>
      <c r="AN1721" s="34" t="s">
        <v>1972</v>
      </c>
      <c r="AO1721" s="29" t="s">
        <v>2019</v>
      </c>
      <c r="AP1721" s="29">
        <v>10011875</v>
      </c>
    </row>
    <row r="1722" spans="26:42" x14ac:dyDescent="0.25">
      <c r="Z1722"/>
      <c r="AF1722" s="29" t="s">
        <v>1972</v>
      </c>
      <c r="AG1722" s="29" t="s">
        <v>2020</v>
      </c>
      <c r="AH1722" s="32">
        <v>32.71</v>
      </c>
      <c r="AI1722" s="33">
        <v>1721</v>
      </c>
      <c r="AK1722" s="34" t="s">
        <v>1972</v>
      </c>
      <c r="AL1722" s="29" t="s">
        <v>2020</v>
      </c>
      <c r="AM1722" s="29">
        <v>343</v>
      </c>
      <c r="AN1722" s="34" t="s">
        <v>1972</v>
      </c>
      <c r="AO1722" s="29" t="s">
        <v>2020</v>
      </c>
      <c r="AP1722" s="29">
        <v>10561100</v>
      </c>
    </row>
    <row r="1723" spans="26:42" x14ac:dyDescent="0.25">
      <c r="Z1723"/>
      <c r="AF1723" s="29" t="s">
        <v>1972</v>
      </c>
      <c r="AG1723" s="29" t="s">
        <v>2021</v>
      </c>
      <c r="AH1723" s="32">
        <v>52.35</v>
      </c>
      <c r="AI1723" s="33">
        <v>1722</v>
      </c>
      <c r="AK1723" s="34" t="s">
        <v>1972</v>
      </c>
      <c r="AL1723" s="29" t="s">
        <v>2021</v>
      </c>
      <c r="AM1723" s="29">
        <v>791</v>
      </c>
      <c r="AN1723" s="34" t="s">
        <v>1972</v>
      </c>
      <c r="AO1723" s="29" t="s">
        <v>2021</v>
      </c>
      <c r="AP1723" s="29">
        <v>14842269</v>
      </c>
    </row>
    <row r="1724" spans="26:42" x14ac:dyDescent="0.25">
      <c r="Z1724"/>
      <c r="AF1724" s="29" t="s">
        <v>1972</v>
      </c>
      <c r="AG1724" s="29" t="s">
        <v>2022</v>
      </c>
      <c r="AH1724" s="32">
        <v>26.37</v>
      </c>
      <c r="AI1724" s="33">
        <v>1723</v>
      </c>
      <c r="AK1724" s="34" t="s">
        <v>1972</v>
      </c>
      <c r="AL1724" s="29" t="s">
        <v>2022</v>
      </c>
      <c r="AM1724" s="29">
        <v>325</v>
      </c>
      <c r="AN1724" s="34" t="s">
        <v>1972</v>
      </c>
      <c r="AO1724" s="29" t="s">
        <v>2022</v>
      </c>
      <c r="AP1724" s="29">
        <v>12496804</v>
      </c>
    </row>
    <row r="1725" spans="26:42" x14ac:dyDescent="0.25">
      <c r="Z1725"/>
      <c r="AF1725" s="29" t="s">
        <v>1972</v>
      </c>
      <c r="AG1725" s="29" t="s">
        <v>2023</v>
      </c>
      <c r="AH1725" s="32">
        <v>26.61</v>
      </c>
      <c r="AI1725" s="33">
        <v>1724</v>
      </c>
      <c r="AK1725" s="34" t="s">
        <v>1972</v>
      </c>
      <c r="AL1725" s="29" t="s">
        <v>2023</v>
      </c>
      <c r="AM1725" s="29">
        <v>605</v>
      </c>
      <c r="AN1725" s="34" t="s">
        <v>1972</v>
      </c>
      <c r="AO1725" s="29" t="s">
        <v>2023</v>
      </c>
      <c r="AP1725" s="29">
        <v>22978586</v>
      </c>
    </row>
    <row r="1726" spans="26:42" x14ac:dyDescent="0.25">
      <c r="Z1726"/>
      <c r="AF1726" s="29" t="s">
        <v>1972</v>
      </c>
      <c r="AG1726" s="29" t="s">
        <v>2024</v>
      </c>
      <c r="AH1726" s="32">
        <v>16.78</v>
      </c>
      <c r="AI1726" s="33">
        <v>1725</v>
      </c>
      <c r="AK1726" s="34" t="s">
        <v>1972</v>
      </c>
      <c r="AL1726" s="29" t="s">
        <v>2024</v>
      </c>
      <c r="AM1726" s="29">
        <v>241</v>
      </c>
      <c r="AN1726" s="34" t="s">
        <v>1972</v>
      </c>
      <c r="AO1726" s="29" t="s">
        <v>2024</v>
      </c>
      <c r="AP1726" s="29">
        <v>14156863</v>
      </c>
    </row>
    <row r="1727" spans="26:42" x14ac:dyDescent="0.25">
      <c r="Z1727"/>
      <c r="AF1727" s="29" t="s">
        <v>1972</v>
      </c>
      <c r="AG1727" s="29" t="s">
        <v>2025</v>
      </c>
      <c r="AH1727" s="32">
        <v>16.510000000000002</v>
      </c>
      <c r="AI1727" s="33">
        <v>1726</v>
      </c>
      <c r="AK1727" s="34" t="s">
        <v>1972</v>
      </c>
      <c r="AL1727" s="29" t="s">
        <v>2025</v>
      </c>
      <c r="AM1727" s="29">
        <v>499</v>
      </c>
      <c r="AN1727" s="34" t="s">
        <v>1972</v>
      </c>
      <c r="AO1727" s="29" t="s">
        <v>2025</v>
      </c>
      <c r="AP1727" s="29">
        <v>30249021</v>
      </c>
    </row>
    <row r="1728" spans="26:42" x14ac:dyDescent="0.25">
      <c r="Z1728"/>
      <c r="AF1728" s="29" t="s">
        <v>1972</v>
      </c>
      <c r="AG1728" s="29" t="s">
        <v>2026</v>
      </c>
      <c r="AH1728" s="32">
        <v>31.23</v>
      </c>
      <c r="AI1728" s="33">
        <v>1727</v>
      </c>
      <c r="AK1728" s="34" t="s">
        <v>1972</v>
      </c>
      <c r="AL1728" s="29" t="s">
        <v>2026</v>
      </c>
      <c r="AM1728" s="29">
        <v>853</v>
      </c>
      <c r="AN1728" s="34" t="s">
        <v>1972</v>
      </c>
      <c r="AO1728" s="29" t="s">
        <v>2026</v>
      </c>
      <c r="AP1728" s="29">
        <v>27108237</v>
      </c>
    </row>
    <row r="1729" spans="26:42" x14ac:dyDescent="0.25">
      <c r="Z1729"/>
      <c r="AF1729" s="29" t="s">
        <v>1972</v>
      </c>
      <c r="AG1729" s="29" t="s">
        <v>2027</v>
      </c>
      <c r="AH1729" s="32">
        <v>45.78</v>
      </c>
      <c r="AI1729" s="33">
        <v>1728</v>
      </c>
      <c r="AK1729" s="34" t="s">
        <v>1972</v>
      </c>
      <c r="AL1729" s="29" t="s">
        <v>2027</v>
      </c>
      <c r="AM1729" s="29">
        <v>786</v>
      </c>
      <c r="AN1729" s="34" t="s">
        <v>1972</v>
      </c>
      <c r="AO1729" s="29" t="s">
        <v>2027</v>
      </c>
      <c r="AP1729" s="29">
        <v>17168411</v>
      </c>
    </row>
    <row r="1730" spans="26:42" x14ac:dyDescent="0.25">
      <c r="Z1730"/>
      <c r="AF1730" s="29" t="s">
        <v>1972</v>
      </c>
      <c r="AG1730" s="29" t="s">
        <v>2028</v>
      </c>
      <c r="AH1730" s="32">
        <v>23.47</v>
      </c>
      <c r="AI1730" s="33">
        <v>1729</v>
      </c>
      <c r="AK1730" s="34" t="s">
        <v>1972</v>
      </c>
      <c r="AL1730" s="29" t="s">
        <v>2028</v>
      </c>
      <c r="AM1730" s="29">
        <v>734</v>
      </c>
      <c r="AN1730" s="34" t="s">
        <v>1972</v>
      </c>
      <c r="AO1730" s="29" t="s">
        <v>2028</v>
      </c>
      <c r="AP1730" s="29">
        <v>31355910</v>
      </c>
    </row>
    <row r="1731" spans="26:42" x14ac:dyDescent="0.25">
      <c r="Z1731"/>
      <c r="AF1731" s="29" t="s">
        <v>1972</v>
      </c>
      <c r="AG1731" s="29" t="s">
        <v>2029</v>
      </c>
      <c r="AH1731" s="32">
        <v>26.92</v>
      </c>
      <c r="AI1731" s="33">
        <v>1730</v>
      </c>
      <c r="AK1731" s="34" t="s">
        <v>1972</v>
      </c>
      <c r="AL1731" s="29" t="s">
        <v>2029</v>
      </c>
      <c r="AM1731" s="29">
        <v>207</v>
      </c>
      <c r="AN1731" s="34" t="s">
        <v>1972</v>
      </c>
      <c r="AO1731" s="29" t="s">
        <v>2029</v>
      </c>
      <c r="AP1731" s="29">
        <v>7671565</v>
      </c>
    </row>
    <row r="1732" spans="26:42" x14ac:dyDescent="0.25">
      <c r="Z1732"/>
      <c r="AF1732" s="29" t="s">
        <v>1972</v>
      </c>
      <c r="AG1732" s="29" t="s">
        <v>2030</v>
      </c>
      <c r="AH1732" s="32">
        <v>43.16</v>
      </c>
      <c r="AI1732" s="33">
        <v>1731</v>
      </c>
      <c r="AK1732" s="34" t="s">
        <v>1972</v>
      </c>
      <c r="AL1732" s="29" t="s">
        <v>2030</v>
      </c>
      <c r="AM1732" s="29">
        <v>291</v>
      </c>
      <c r="AN1732" s="34" t="s">
        <v>1972</v>
      </c>
      <c r="AO1732" s="29" t="s">
        <v>2030</v>
      </c>
      <c r="AP1732" s="29">
        <v>6591993</v>
      </c>
    </row>
    <row r="1733" spans="26:42" x14ac:dyDescent="0.25">
      <c r="Z1733"/>
      <c r="AF1733" s="29" t="s">
        <v>1972</v>
      </c>
      <c r="AG1733" s="29" t="s">
        <v>2031</v>
      </c>
      <c r="AH1733" s="32">
        <v>185.84</v>
      </c>
      <c r="AI1733" s="33">
        <v>1732</v>
      </c>
      <c r="AK1733" s="34" t="s">
        <v>1972</v>
      </c>
      <c r="AL1733" s="29" t="s">
        <v>2031</v>
      </c>
      <c r="AM1733" s="29">
        <v>742</v>
      </c>
      <c r="AN1733" s="34" t="s">
        <v>1972</v>
      </c>
      <c r="AO1733" s="29" t="s">
        <v>2031</v>
      </c>
      <c r="AP1733" s="29">
        <v>3887711</v>
      </c>
    </row>
    <row r="1734" spans="26:42" x14ac:dyDescent="0.25">
      <c r="Z1734"/>
      <c r="AF1734" s="29" t="s">
        <v>1972</v>
      </c>
      <c r="AG1734" s="29" t="s">
        <v>2032</v>
      </c>
      <c r="AH1734" s="32">
        <v>13.75</v>
      </c>
      <c r="AI1734" s="33">
        <v>1733</v>
      </c>
      <c r="AK1734" s="34" t="s">
        <v>1972</v>
      </c>
      <c r="AL1734" s="29" t="s">
        <v>2032</v>
      </c>
      <c r="AM1734" s="29">
        <v>274</v>
      </c>
      <c r="AN1734" s="34" t="s">
        <v>1972</v>
      </c>
      <c r="AO1734" s="29" t="s">
        <v>2032</v>
      </c>
      <c r="AP1734" s="29">
        <v>19716174</v>
      </c>
    </row>
    <row r="1735" spans="26:42" x14ac:dyDescent="0.25">
      <c r="Z1735"/>
      <c r="AF1735" s="29" t="s">
        <v>1972</v>
      </c>
      <c r="AG1735" s="29" t="s">
        <v>2033</v>
      </c>
      <c r="AH1735" s="32">
        <v>123.2</v>
      </c>
      <c r="AI1735" s="33">
        <v>1734</v>
      </c>
      <c r="AK1735" s="34" t="s">
        <v>1972</v>
      </c>
      <c r="AL1735" s="29" t="s">
        <v>2033</v>
      </c>
      <c r="AM1735" s="29">
        <v>446</v>
      </c>
      <c r="AN1735" s="34" t="s">
        <v>1972</v>
      </c>
      <c r="AO1735" s="29" t="s">
        <v>2033</v>
      </c>
      <c r="AP1735" s="29">
        <v>3624127</v>
      </c>
    </row>
    <row r="1736" spans="26:42" x14ac:dyDescent="0.25">
      <c r="Z1736"/>
      <c r="AF1736" s="29" t="s">
        <v>1972</v>
      </c>
      <c r="AG1736" s="29" t="s">
        <v>2034</v>
      </c>
      <c r="AH1736" s="32">
        <v>23.25</v>
      </c>
      <c r="AI1736" s="33">
        <v>1735</v>
      </c>
      <c r="AK1736" s="34" t="s">
        <v>1972</v>
      </c>
      <c r="AL1736" s="29" t="s">
        <v>2034</v>
      </c>
      <c r="AM1736" s="29">
        <v>268</v>
      </c>
      <c r="AN1736" s="34" t="s">
        <v>1972</v>
      </c>
      <c r="AO1736" s="29" t="s">
        <v>2034</v>
      </c>
      <c r="AP1736" s="29">
        <v>11333478</v>
      </c>
    </row>
    <row r="1737" spans="26:42" x14ac:dyDescent="0.25">
      <c r="Z1737"/>
      <c r="AF1737" s="29" t="s">
        <v>1972</v>
      </c>
      <c r="AG1737" s="29" t="s">
        <v>2035</v>
      </c>
      <c r="AH1737" s="32">
        <v>109.39</v>
      </c>
      <c r="AI1737" s="33">
        <v>1736</v>
      </c>
      <c r="AK1737" s="34" t="s">
        <v>1972</v>
      </c>
      <c r="AL1737" s="29" t="s">
        <v>2035</v>
      </c>
      <c r="AM1737" s="29">
        <v>971</v>
      </c>
      <c r="AN1737" s="34" t="s">
        <v>1972</v>
      </c>
      <c r="AO1737" s="29" t="s">
        <v>2035</v>
      </c>
      <c r="AP1737" s="29">
        <v>8867616</v>
      </c>
    </row>
    <row r="1738" spans="26:42" x14ac:dyDescent="0.25">
      <c r="Z1738"/>
      <c r="AF1738" s="29" t="s">
        <v>1972</v>
      </c>
      <c r="AG1738" s="29" t="s">
        <v>2036</v>
      </c>
      <c r="AH1738" s="32">
        <v>61.73</v>
      </c>
      <c r="AI1738" s="33">
        <v>1737</v>
      </c>
      <c r="AK1738" s="34" t="s">
        <v>1972</v>
      </c>
      <c r="AL1738" s="29" t="s">
        <v>2036</v>
      </c>
      <c r="AM1738" s="29">
        <v>295</v>
      </c>
      <c r="AN1738" s="34" t="s">
        <v>1972</v>
      </c>
      <c r="AO1738" s="29" t="s">
        <v>2036</v>
      </c>
      <c r="AP1738" s="29">
        <v>4827605</v>
      </c>
    </row>
    <row r="1739" spans="26:42" x14ac:dyDescent="0.25">
      <c r="Z1739"/>
      <c r="AF1739" s="29" t="s">
        <v>1972</v>
      </c>
      <c r="AG1739" s="29" t="s">
        <v>2037</v>
      </c>
      <c r="AH1739" s="32">
        <v>25.08</v>
      </c>
      <c r="AI1739" s="33">
        <v>1738</v>
      </c>
      <c r="AK1739" s="34" t="s">
        <v>1972</v>
      </c>
      <c r="AL1739" s="29" t="s">
        <v>2037</v>
      </c>
      <c r="AM1739" s="29">
        <v>446</v>
      </c>
      <c r="AN1739" s="34" t="s">
        <v>1972</v>
      </c>
      <c r="AO1739" s="29" t="s">
        <v>2037</v>
      </c>
      <c r="AP1739" s="29">
        <v>17839701</v>
      </c>
    </row>
    <row r="1740" spans="26:42" x14ac:dyDescent="0.25">
      <c r="Z1740"/>
      <c r="AF1740" s="29" t="s">
        <v>1972</v>
      </c>
      <c r="AG1740" s="29" t="s">
        <v>2038</v>
      </c>
      <c r="AH1740" s="32">
        <v>23.77</v>
      </c>
      <c r="AI1740" s="33">
        <v>1739</v>
      </c>
      <c r="AK1740" s="34" t="s">
        <v>1972</v>
      </c>
      <c r="AL1740" s="29" t="s">
        <v>2038</v>
      </c>
      <c r="AM1740" s="29">
        <v>399</v>
      </c>
      <c r="AN1740" s="34" t="s">
        <v>1972</v>
      </c>
      <c r="AO1740" s="29" t="s">
        <v>2038</v>
      </c>
      <c r="AP1740" s="29">
        <v>16872068</v>
      </c>
    </row>
    <row r="1741" spans="26:42" x14ac:dyDescent="0.25">
      <c r="Z1741"/>
      <c r="AF1741" s="29" t="s">
        <v>1972</v>
      </c>
      <c r="AG1741" s="29" t="s">
        <v>2039</v>
      </c>
      <c r="AH1741" s="32">
        <v>58.5</v>
      </c>
      <c r="AI1741" s="33">
        <v>1740</v>
      </c>
      <c r="AK1741" s="34" t="s">
        <v>1972</v>
      </c>
      <c r="AL1741" s="29" t="s">
        <v>2039</v>
      </c>
      <c r="AM1741" s="29">
        <v>417</v>
      </c>
      <c r="AN1741" s="34" t="s">
        <v>1972</v>
      </c>
      <c r="AO1741" s="29" t="s">
        <v>2039</v>
      </c>
      <c r="AP1741" s="29">
        <v>7197008</v>
      </c>
    </row>
    <row r="1742" spans="26:42" x14ac:dyDescent="0.25">
      <c r="Z1742"/>
      <c r="AF1742" s="29" t="s">
        <v>1972</v>
      </c>
      <c r="AG1742" s="29" t="s">
        <v>2040</v>
      </c>
      <c r="AH1742" s="32">
        <v>526.37</v>
      </c>
      <c r="AI1742" s="33">
        <v>1741</v>
      </c>
      <c r="AK1742" s="34" t="s">
        <v>1972</v>
      </c>
      <c r="AL1742" s="29" t="s">
        <v>2040</v>
      </c>
      <c r="AM1742" s="29">
        <v>251</v>
      </c>
      <c r="AN1742" s="34" t="s">
        <v>1972</v>
      </c>
      <c r="AO1742" s="29" t="s">
        <v>2040</v>
      </c>
      <c r="AP1742" s="29">
        <v>472101</v>
      </c>
    </row>
    <row r="1743" spans="26:42" x14ac:dyDescent="0.25">
      <c r="Z1743"/>
      <c r="AF1743" s="29" t="s">
        <v>1972</v>
      </c>
      <c r="AG1743" s="29" t="s">
        <v>2041</v>
      </c>
      <c r="AH1743" s="32">
        <v>34.630000000000003</v>
      </c>
      <c r="AI1743" s="33">
        <v>1742</v>
      </c>
      <c r="AK1743" s="34" t="s">
        <v>1972</v>
      </c>
      <c r="AL1743" s="29" t="s">
        <v>2041</v>
      </c>
      <c r="AM1743" s="29">
        <v>474</v>
      </c>
      <c r="AN1743" s="34" t="s">
        <v>1972</v>
      </c>
      <c r="AO1743" s="29" t="s">
        <v>2041</v>
      </c>
      <c r="AP1743" s="29">
        <v>13660524</v>
      </c>
    </row>
    <row r="1744" spans="26:42" x14ac:dyDescent="0.25">
      <c r="Z1744"/>
      <c r="AF1744" s="29" t="s">
        <v>1972</v>
      </c>
      <c r="AG1744" s="29" t="s">
        <v>2042</v>
      </c>
      <c r="AH1744" s="32">
        <v>47.64</v>
      </c>
      <c r="AI1744" s="33">
        <v>1743</v>
      </c>
      <c r="AK1744" s="34" t="s">
        <v>1972</v>
      </c>
      <c r="AL1744" s="29" t="s">
        <v>2042</v>
      </c>
      <c r="AM1744" s="29">
        <v>168</v>
      </c>
      <c r="AN1744" s="34" t="s">
        <v>1972</v>
      </c>
      <c r="AO1744" s="29" t="s">
        <v>2042</v>
      </c>
      <c r="AP1744" s="29">
        <v>3516195</v>
      </c>
    </row>
    <row r="1745" spans="26:42" x14ac:dyDescent="0.25">
      <c r="Z1745"/>
      <c r="AF1745" s="29" t="s">
        <v>1972</v>
      </c>
      <c r="AG1745" s="29" t="s">
        <v>2043</v>
      </c>
      <c r="AH1745" s="32">
        <v>49.14</v>
      </c>
      <c r="AI1745" s="33">
        <v>1744</v>
      </c>
      <c r="AK1745" s="34" t="s">
        <v>1972</v>
      </c>
      <c r="AL1745" s="29" t="s">
        <v>2043</v>
      </c>
      <c r="AM1745" s="29">
        <v>389</v>
      </c>
      <c r="AN1745" s="34" t="s">
        <v>1972</v>
      </c>
      <c r="AO1745" s="29" t="s">
        <v>2043</v>
      </c>
      <c r="AP1745" s="29">
        <v>7844932</v>
      </c>
    </row>
    <row r="1746" spans="26:42" x14ac:dyDescent="0.25">
      <c r="Z1746"/>
      <c r="AF1746" s="29" t="s">
        <v>1972</v>
      </c>
      <c r="AG1746" s="29" t="s">
        <v>2044</v>
      </c>
      <c r="AH1746" s="32">
        <v>16.09</v>
      </c>
      <c r="AI1746" s="33">
        <v>1745</v>
      </c>
      <c r="AK1746" s="34" t="s">
        <v>1972</v>
      </c>
      <c r="AL1746" s="29" t="s">
        <v>2044</v>
      </c>
      <c r="AM1746" s="29">
        <v>520</v>
      </c>
      <c r="AN1746" s="34" t="s">
        <v>1972</v>
      </c>
      <c r="AO1746" s="29" t="s">
        <v>2044</v>
      </c>
      <c r="AP1746" s="29">
        <v>32435256</v>
      </c>
    </row>
    <row r="1747" spans="26:42" x14ac:dyDescent="0.25">
      <c r="Z1747"/>
      <c r="AF1747" s="29" t="s">
        <v>1972</v>
      </c>
      <c r="AG1747" s="29" t="s">
        <v>2045</v>
      </c>
      <c r="AH1747" s="32">
        <v>30.28</v>
      </c>
      <c r="AI1747" s="33">
        <v>1746</v>
      </c>
      <c r="AK1747" s="34" t="s">
        <v>1972</v>
      </c>
      <c r="AL1747" s="29" t="s">
        <v>2045</v>
      </c>
      <c r="AM1747" s="29">
        <v>100</v>
      </c>
      <c r="AN1747" s="34" t="s">
        <v>1972</v>
      </c>
      <c r="AO1747" s="29" t="s">
        <v>2045</v>
      </c>
      <c r="AP1747" s="29">
        <v>3302722</v>
      </c>
    </row>
    <row r="1748" spans="26:42" x14ac:dyDescent="0.25">
      <c r="Z1748"/>
      <c r="AF1748" s="29" t="s">
        <v>2046</v>
      </c>
      <c r="AG1748" s="29" t="s">
        <v>2047</v>
      </c>
      <c r="AH1748" s="32">
        <v>110.75</v>
      </c>
      <c r="AI1748" s="33">
        <v>1747</v>
      </c>
      <c r="AK1748" s="34" t="s">
        <v>2046</v>
      </c>
      <c r="AL1748" s="29" t="s">
        <v>2047</v>
      </c>
      <c r="AM1748" s="29">
        <v>215</v>
      </c>
      <c r="AN1748" s="34" t="s">
        <v>2046</v>
      </c>
      <c r="AO1748" s="29" t="s">
        <v>2047</v>
      </c>
      <c r="AP1748" s="29">
        <v>1963963</v>
      </c>
    </row>
    <row r="1749" spans="26:42" x14ac:dyDescent="0.25">
      <c r="Z1749"/>
      <c r="AF1749" s="29" t="s">
        <v>2046</v>
      </c>
      <c r="AG1749" s="29" t="s">
        <v>2048</v>
      </c>
      <c r="AH1749" s="32">
        <v>86.73</v>
      </c>
      <c r="AI1749" s="33">
        <v>1748</v>
      </c>
      <c r="AK1749" s="34" t="s">
        <v>2046</v>
      </c>
      <c r="AL1749" s="29" t="s">
        <v>2048</v>
      </c>
      <c r="AM1749" s="29">
        <v>481</v>
      </c>
      <c r="AN1749" s="34" t="s">
        <v>2046</v>
      </c>
      <c r="AO1749" s="29" t="s">
        <v>2048</v>
      </c>
      <c r="AP1749" s="29">
        <v>5545722</v>
      </c>
    </row>
    <row r="1750" spans="26:42" x14ac:dyDescent="0.25">
      <c r="Z1750"/>
      <c r="AF1750" s="29" t="s">
        <v>2046</v>
      </c>
      <c r="AG1750" s="29" t="s">
        <v>2049</v>
      </c>
      <c r="AH1750" s="32">
        <v>59.87</v>
      </c>
      <c r="AI1750" s="33">
        <v>1749</v>
      </c>
      <c r="AK1750" s="34" t="s">
        <v>2046</v>
      </c>
      <c r="AL1750" s="29" t="s">
        <v>2049</v>
      </c>
      <c r="AM1750" s="29">
        <v>726</v>
      </c>
      <c r="AN1750" s="34" t="s">
        <v>2046</v>
      </c>
      <c r="AO1750" s="29" t="s">
        <v>2049</v>
      </c>
      <c r="AP1750" s="29">
        <v>12235546</v>
      </c>
    </row>
    <row r="1751" spans="26:42" x14ac:dyDescent="0.25">
      <c r="Z1751"/>
      <c r="AF1751" s="29" t="s">
        <v>2046</v>
      </c>
      <c r="AG1751" s="29" t="s">
        <v>2050</v>
      </c>
      <c r="AH1751" s="32">
        <v>97.9</v>
      </c>
      <c r="AI1751" s="33">
        <v>1750</v>
      </c>
      <c r="AK1751" s="34" t="s">
        <v>2046</v>
      </c>
      <c r="AL1751" s="29" t="s">
        <v>2050</v>
      </c>
      <c r="AM1751" s="29">
        <v>935</v>
      </c>
      <c r="AN1751" s="34" t="s">
        <v>2046</v>
      </c>
      <c r="AO1751" s="29" t="s">
        <v>2050</v>
      </c>
      <c r="AP1751" s="29">
        <v>9622491</v>
      </c>
    </row>
    <row r="1752" spans="26:42" x14ac:dyDescent="0.25">
      <c r="Z1752"/>
      <c r="AF1752" s="29" t="s">
        <v>2046</v>
      </c>
      <c r="AG1752" s="29" t="s">
        <v>2051</v>
      </c>
      <c r="AH1752" s="32">
        <v>49.04</v>
      </c>
      <c r="AI1752" s="33">
        <v>1751</v>
      </c>
      <c r="AK1752" s="34" t="s">
        <v>2046</v>
      </c>
      <c r="AL1752" s="29" t="s">
        <v>2051</v>
      </c>
      <c r="AM1752" s="29">
        <v>372</v>
      </c>
      <c r="AN1752" s="34" t="s">
        <v>2046</v>
      </c>
      <c r="AO1752" s="29" t="s">
        <v>2051</v>
      </c>
      <c r="AP1752" s="29">
        <v>7616253</v>
      </c>
    </row>
    <row r="1753" spans="26:42" x14ac:dyDescent="0.25">
      <c r="Z1753"/>
      <c r="AF1753" s="29" t="s">
        <v>2046</v>
      </c>
      <c r="AG1753" s="29" t="s">
        <v>2052</v>
      </c>
      <c r="AH1753" s="32">
        <v>67.63</v>
      </c>
      <c r="AI1753" s="33">
        <v>1752</v>
      </c>
      <c r="AK1753" s="34" t="s">
        <v>2046</v>
      </c>
      <c r="AL1753" s="29" t="s">
        <v>2052</v>
      </c>
      <c r="AM1753" s="29">
        <v>693</v>
      </c>
      <c r="AN1753" s="34" t="s">
        <v>2046</v>
      </c>
      <c r="AO1753" s="29" t="s">
        <v>2052</v>
      </c>
      <c r="AP1753" s="29">
        <v>10210446</v>
      </c>
    </row>
    <row r="1754" spans="26:42" x14ac:dyDescent="0.25">
      <c r="Z1754"/>
      <c r="AF1754" s="29" t="s">
        <v>2046</v>
      </c>
      <c r="AG1754" s="29" t="s">
        <v>2053</v>
      </c>
      <c r="AH1754" s="32">
        <v>70.88</v>
      </c>
      <c r="AI1754" s="33">
        <v>1753</v>
      </c>
      <c r="AK1754" s="34" t="s">
        <v>2046</v>
      </c>
      <c r="AL1754" s="29" t="s">
        <v>2053</v>
      </c>
      <c r="AM1754" s="29">
        <v>666</v>
      </c>
      <c r="AN1754" s="34" t="s">
        <v>2046</v>
      </c>
      <c r="AO1754" s="29" t="s">
        <v>2053</v>
      </c>
      <c r="AP1754" s="29">
        <v>9445786</v>
      </c>
    </row>
    <row r="1755" spans="26:42" x14ac:dyDescent="0.25">
      <c r="Z1755"/>
      <c r="AF1755" s="29" t="s">
        <v>2046</v>
      </c>
      <c r="AG1755" s="29" t="s">
        <v>2054</v>
      </c>
      <c r="AH1755" s="32">
        <v>86.48</v>
      </c>
      <c r="AI1755" s="33">
        <v>1754</v>
      </c>
      <c r="AK1755" s="34" t="s">
        <v>2046</v>
      </c>
      <c r="AL1755" s="29" t="s">
        <v>2054</v>
      </c>
      <c r="AM1755" s="29">
        <v>747</v>
      </c>
      <c r="AN1755" s="34" t="s">
        <v>2046</v>
      </c>
      <c r="AO1755" s="29" t="s">
        <v>2054</v>
      </c>
      <c r="AP1755" s="29">
        <v>8632508</v>
      </c>
    </row>
    <row r="1756" spans="26:42" x14ac:dyDescent="0.25">
      <c r="Z1756"/>
      <c r="AF1756" s="29" t="s">
        <v>2046</v>
      </c>
      <c r="AG1756" s="29" t="s">
        <v>2055</v>
      </c>
      <c r="AH1756" s="32">
        <v>28.74</v>
      </c>
      <c r="AI1756" s="33">
        <v>1755</v>
      </c>
      <c r="AK1756" s="34" t="s">
        <v>2046</v>
      </c>
      <c r="AL1756" s="29" t="s">
        <v>2055</v>
      </c>
      <c r="AM1756" s="29">
        <v>478</v>
      </c>
      <c r="AN1756" s="34" t="s">
        <v>2046</v>
      </c>
      <c r="AO1756" s="29" t="s">
        <v>2055</v>
      </c>
      <c r="AP1756" s="29">
        <v>16319848</v>
      </c>
    </row>
    <row r="1757" spans="26:42" x14ac:dyDescent="0.25">
      <c r="Z1757"/>
      <c r="AF1757" s="29" t="s">
        <v>2046</v>
      </c>
      <c r="AG1757" s="29" t="s">
        <v>2056</v>
      </c>
      <c r="AH1757" s="32">
        <v>32.520000000000003</v>
      </c>
      <c r="AI1757" s="33">
        <v>1756</v>
      </c>
      <c r="AK1757" s="34" t="s">
        <v>2046</v>
      </c>
      <c r="AL1757" s="29" t="s">
        <v>2056</v>
      </c>
      <c r="AM1757" s="29">
        <v>218</v>
      </c>
      <c r="AN1757" s="34" t="s">
        <v>2046</v>
      </c>
      <c r="AO1757" s="29" t="s">
        <v>2056</v>
      </c>
      <c r="AP1757" s="29">
        <v>6810582</v>
      </c>
    </row>
    <row r="1758" spans="26:42" x14ac:dyDescent="0.25">
      <c r="Z1758"/>
      <c r="AF1758" s="29" t="s">
        <v>2046</v>
      </c>
      <c r="AG1758" s="29" t="s">
        <v>2057</v>
      </c>
      <c r="AH1758" s="32">
        <v>65.48</v>
      </c>
      <c r="AI1758" s="33">
        <v>1757</v>
      </c>
      <c r="AK1758" s="34" t="s">
        <v>2046</v>
      </c>
      <c r="AL1758" s="29" t="s">
        <v>2057</v>
      </c>
      <c r="AM1758" s="29">
        <v>859</v>
      </c>
      <c r="AN1758" s="34" t="s">
        <v>2046</v>
      </c>
      <c r="AO1758" s="29" t="s">
        <v>2057</v>
      </c>
      <c r="AP1758" s="29">
        <v>13080696</v>
      </c>
    </row>
    <row r="1759" spans="26:42" x14ac:dyDescent="0.25">
      <c r="Z1759"/>
      <c r="AF1759" s="29" t="s">
        <v>2046</v>
      </c>
      <c r="AG1759" s="29" t="s">
        <v>2058</v>
      </c>
      <c r="AH1759" s="32">
        <v>43.14</v>
      </c>
      <c r="AI1759" s="33">
        <v>1758</v>
      </c>
      <c r="AK1759" s="34" t="s">
        <v>2046</v>
      </c>
      <c r="AL1759" s="29" t="s">
        <v>2058</v>
      </c>
      <c r="AM1759" s="29">
        <v>759</v>
      </c>
      <c r="AN1759" s="34" t="s">
        <v>2046</v>
      </c>
      <c r="AO1759" s="29" t="s">
        <v>2058</v>
      </c>
      <c r="AP1759" s="29">
        <v>17349807</v>
      </c>
    </row>
    <row r="1760" spans="26:42" x14ac:dyDescent="0.25">
      <c r="Z1760"/>
      <c r="AF1760" s="29" t="s">
        <v>2046</v>
      </c>
      <c r="AG1760" s="29" t="s">
        <v>2059</v>
      </c>
      <c r="AH1760" s="32">
        <v>51.01</v>
      </c>
      <c r="AI1760" s="33">
        <v>1759</v>
      </c>
      <c r="AK1760" s="34" t="s">
        <v>2046</v>
      </c>
      <c r="AL1760" s="29" t="s">
        <v>2059</v>
      </c>
      <c r="AM1760" s="29">
        <v>293</v>
      </c>
      <c r="AN1760" s="34" t="s">
        <v>2046</v>
      </c>
      <c r="AO1760" s="29" t="s">
        <v>2059</v>
      </c>
      <c r="AP1760" s="29">
        <v>5743627</v>
      </c>
    </row>
    <row r="1761" spans="26:42" x14ac:dyDescent="0.25">
      <c r="Z1761"/>
      <c r="AF1761" s="29" t="s">
        <v>2046</v>
      </c>
      <c r="AG1761" s="29" t="s">
        <v>2060</v>
      </c>
      <c r="AH1761" s="32">
        <v>43.51</v>
      </c>
      <c r="AI1761" s="33">
        <v>1760</v>
      </c>
      <c r="AK1761" s="34" t="s">
        <v>2046</v>
      </c>
      <c r="AL1761" s="29" t="s">
        <v>2060</v>
      </c>
      <c r="AM1761" s="29">
        <v>800</v>
      </c>
      <c r="AN1761" s="34" t="s">
        <v>2046</v>
      </c>
      <c r="AO1761" s="29" t="s">
        <v>2060</v>
      </c>
      <c r="AP1761" s="29">
        <v>18443271</v>
      </c>
    </row>
    <row r="1762" spans="26:42" x14ac:dyDescent="0.25">
      <c r="Z1762"/>
      <c r="AF1762" s="29" t="s">
        <v>2046</v>
      </c>
      <c r="AG1762" s="29" t="s">
        <v>2061</v>
      </c>
      <c r="AH1762" s="32">
        <v>77.209999999999994</v>
      </c>
      <c r="AI1762" s="33">
        <v>1761</v>
      </c>
      <c r="AK1762" s="34" t="s">
        <v>2046</v>
      </c>
      <c r="AL1762" s="29" t="s">
        <v>2061</v>
      </c>
      <c r="AM1762" s="29">
        <v>446</v>
      </c>
      <c r="AN1762" s="34" t="s">
        <v>2046</v>
      </c>
      <c r="AO1762" s="29" t="s">
        <v>2061</v>
      </c>
      <c r="AP1762" s="29">
        <v>5783220</v>
      </c>
    </row>
    <row r="1763" spans="26:42" x14ac:dyDescent="0.25">
      <c r="Z1763"/>
      <c r="AF1763" s="29" t="s">
        <v>2046</v>
      </c>
      <c r="AG1763" s="29" t="s">
        <v>2062</v>
      </c>
      <c r="AH1763" s="32">
        <v>38.770000000000003</v>
      </c>
      <c r="AI1763" s="33">
        <v>1762</v>
      </c>
      <c r="AK1763" s="34" t="s">
        <v>2046</v>
      </c>
      <c r="AL1763" s="29" t="s">
        <v>2062</v>
      </c>
      <c r="AM1763" s="29">
        <v>394</v>
      </c>
      <c r="AN1763" s="34" t="s">
        <v>2046</v>
      </c>
      <c r="AO1763" s="29" t="s">
        <v>2062</v>
      </c>
      <c r="AP1763" s="29">
        <v>9890652</v>
      </c>
    </row>
    <row r="1764" spans="26:42" x14ac:dyDescent="0.25">
      <c r="Z1764"/>
      <c r="AF1764" s="29" t="s">
        <v>2046</v>
      </c>
      <c r="AG1764" s="29" t="s">
        <v>2063</v>
      </c>
      <c r="AH1764" s="32">
        <v>34.96</v>
      </c>
      <c r="AI1764" s="33">
        <v>1763</v>
      </c>
      <c r="AK1764" s="34" t="s">
        <v>2046</v>
      </c>
      <c r="AL1764" s="29" t="s">
        <v>2063</v>
      </c>
      <c r="AM1764" s="29">
        <v>422</v>
      </c>
      <c r="AN1764" s="34" t="s">
        <v>2046</v>
      </c>
      <c r="AO1764" s="29" t="s">
        <v>2063</v>
      </c>
      <c r="AP1764" s="29">
        <v>11942425</v>
      </c>
    </row>
    <row r="1765" spans="26:42" x14ac:dyDescent="0.25">
      <c r="Z1765"/>
      <c r="AF1765" s="29" t="s">
        <v>2046</v>
      </c>
      <c r="AG1765" s="29" t="s">
        <v>2064</v>
      </c>
      <c r="AH1765" s="32">
        <v>45.54</v>
      </c>
      <c r="AI1765" s="33">
        <v>1764</v>
      </c>
      <c r="AK1765" s="34" t="s">
        <v>2046</v>
      </c>
      <c r="AL1765" s="29" t="s">
        <v>2064</v>
      </c>
      <c r="AM1765" s="29">
        <v>441</v>
      </c>
      <c r="AN1765" s="34" t="s">
        <v>2046</v>
      </c>
      <c r="AO1765" s="29" t="s">
        <v>2064</v>
      </c>
      <c r="AP1765" s="29">
        <v>9662593</v>
      </c>
    </row>
    <row r="1766" spans="26:42" x14ac:dyDescent="0.25">
      <c r="Z1766"/>
      <c r="AF1766" s="29" t="s">
        <v>2046</v>
      </c>
      <c r="AG1766" s="29" t="s">
        <v>2065</v>
      </c>
      <c r="AH1766" s="32">
        <v>133.71</v>
      </c>
      <c r="AI1766" s="33">
        <v>1765</v>
      </c>
      <c r="AK1766" s="34" t="s">
        <v>2046</v>
      </c>
      <c r="AL1766" s="29" t="s">
        <v>2065</v>
      </c>
      <c r="AM1766" s="29">
        <v>617</v>
      </c>
      <c r="AN1766" s="34" t="s">
        <v>2046</v>
      </c>
      <c r="AO1766" s="29" t="s">
        <v>2065</v>
      </c>
      <c r="AP1766" s="29">
        <v>4633088</v>
      </c>
    </row>
    <row r="1767" spans="26:42" x14ac:dyDescent="0.25">
      <c r="Z1767"/>
      <c r="AF1767" s="29" t="s">
        <v>2046</v>
      </c>
      <c r="AG1767" s="29" t="s">
        <v>2066</v>
      </c>
      <c r="AH1767" s="32">
        <v>34.659999999999997</v>
      </c>
      <c r="AI1767" s="33">
        <v>1766</v>
      </c>
      <c r="AK1767" s="34" t="s">
        <v>2046</v>
      </c>
      <c r="AL1767" s="29" t="s">
        <v>2066</v>
      </c>
      <c r="AM1767" s="29">
        <v>338</v>
      </c>
      <c r="AN1767" s="34" t="s">
        <v>2046</v>
      </c>
      <c r="AO1767" s="29" t="s">
        <v>2066</v>
      </c>
      <c r="AP1767" s="29">
        <v>9796206</v>
      </c>
    </row>
    <row r="1768" spans="26:42" x14ac:dyDescent="0.25">
      <c r="Z1768"/>
      <c r="AF1768" s="29" t="s">
        <v>2046</v>
      </c>
      <c r="AG1768" s="29" t="s">
        <v>2067</v>
      </c>
      <c r="AH1768" s="32">
        <v>199.48</v>
      </c>
      <c r="AI1768" s="33">
        <v>1767</v>
      </c>
      <c r="AK1768" s="34" t="s">
        <v>2046</v>
      </c>
      <c r="AL1768" s="29" t="s">
        <v>2067</v>
      </c>
      <c r="AM1768" s="29">
        <v>667</v>
      </c>
      <c r="AN1768" s="34" t="s">
        <v>2046</v>
      </c>
      <c r="AO1768" s="29" t="s">
        <v>2067</v>
      </c>
      <c r="AP1768" s="29">
        <v>3308520</v>
      </c>
    </row>
    <row r="1769" spans="26:42" x14ac:dyDescent="0.25">
      <c r="Z1769"/>
      <c r="AF1769" s="29" t="s">
        <v>2046</v>
      </c>
      <c r="AG1769" s="29" t="s">
        <v>2068</v>
      </c>
      <c r="AH1769" s="32">
        <v>65.150000000000006</v>
      </c>
      <c r="AI1769" s="33">
        <v>1768</v>
      </c>
      <c r="AK1769" s="34" t="s">
        <v>2046</v>
      </c>
      <c r="AL1769" s="29" t="s">
        <v>2068</v>
      </c>
      <c r="AM1769" s="29">
        <v>443</v>
      </c>
      <c r="AN1769" s="34" t="s">
        <v>2046</v>
      </c>
      <c r="AO1769" s="29" t="s">
        <v>2068</v>
      </c>
      <c r="AP1769" s="29">
        <v>6815317</v>
      </c>
    </row>
    <row r="1770" spans="26:42" x14ac:dyDescent="0.25">
      <c r="Z1770"/>
      <c r="AF1770" s="29" t="s">
        <v>2046</v>
      </c>
      <c r="AG1770" s="29" t="s">
        <v>2069</v>
      </c>
      <c r="AH1770" s="32">
        <v>97.95</v>
      </c>
      <c r="AI1770" s="33">
        <v>1769</v>
      </c>
      <c r="AK1770" s="34" t="s">
        <v>2046</v>
      </c>
      <c r="AL1770" s="29" t="s">
        <v>2069</v>
      </c>
      <c r="AM1770" s="29">
        <v>807</v>
      </c>
      <c r="AN1770" s="34" t="s">
        <v>2046</v>
      </c>
      <c r="AO1770" s="29" t="s">
        <v>2069</v>
      </c>
      <c r="AP1770" s="29">
        <v>8243688</v>
      </c>
    </row>
    <row r="1771" spans="26:42" x14ac:dyDescent="0.25">
      <c r="Z1771"/>
      <c r="AF1771" s="29" t="s">
        <v>2046</v>
      </c>
      <c r="AG1771" s="29" t="s">
        <v>2070</v>
      </c>
      <c r="AH1771" s="32">
        <v>72.53</v>
      </c>
      <c r="AI1771" s="33">
        <v>1770</v>
      </c>
      <c r="AK1771" s="34" t="s">
        <v>2046</v>
      </c>
      <c r="AL1771" s="29" t="s">
        <v>2070</v>
      </c>
      <c r="AM1771" s="29">
        <v>582</v>
      </c>
      <c r="AN1771" s="34" t="s">
        <v>2046</v>
      </c>
      <c r="AO1771" s="29" t="s">
        <v>2070</v>
      </c>
      <c r="AP1771" s="29">
        <v>7927347</v>
      </c>
    </row>
    <row r="1772" spans="26:42" x14ac:dyDescent="0.25">
      <c r="Z1772"/>
      <c r="AF1772" s="29" t="s">
        <v>2046</v>
      </c>
      <c r="AG1772" s="29" t="s">
        <v>2071</v>
      </c>
      <c r="AH1772" s="32">
        <v>28.39</v>
      </c>
      <c r="AI1772" s="33">
        <v>1771</v>
      </c>
      <c r="AK1772" s="34" t="s">
        <v>2046</v>
      </c>
      <c r="AL1772" s="29" t="s">
        <v>2071</v>
      </c>
      <c r="AM1772" s="29">
        <v>248</v>
      </c>
      <c r="AN1772" s="34" t="s">
        <v>2046</v>
      </c>
      <c r="AO1772" s="29" t="s">
        <v>2071</v>
      </c>
      <c r="AP1772" s="29">
        <v>8751595</v>
      </c>
    </row>
    <row r="1773" spans="26:42" x14ac:dyDescent="0.25">
      <c r="Z1773"/>
      <c r="AF1773" s="29" t="s">
        <v>2046</v>
      </c>
      <c r="AG1773" s="29" t="s">
        <v>2072</v>
      </c>
      <c r="AH1773" s="32">
        <v>116.21</v>
      </c>
      <c r="AI1773" s="33">
        <v>1772</v>
      </c>
      <c r="AK1773" s="34" t="s">
        <v>2046</v>
      </c>
      <c r="AL1773" s="29" t="s">
        <v>2072</v>
      </c>
      <c r="AM1773" s="29">
        <v>936</v>
      </c>
      <c r="AN1773" s="34" t="s">
        <v>2046</v>
      </c>
      <c r="AO1773" s="29" t="s">
        <v>2072</v>
      </c>
      <c r="AP1773" s="29">
        <v>8015652</v>
      </c>
    </row>
    <row r="1774" spans="26:42" x14ac:dyDescent="0.25">
      <c r="Z1774"/>
      <c r="AF1774" s="29" t="s">
        <v>2046</v>
      </c>
      <c r="AG1774" s="29" t="s">
        <v>2073</v>
      </c>
      <c r="AH1774" s="32">
        <v>43.4</v>
      </c>
      <c r="AI1774" s="33">
        <v>1773</v>
      </c>
      <c r="AK1774" s="34" t="s">
        <v>2046</v>
      </c>
      <c r="AL1774" s="29" t="s">
        <v>2073</v>
      </c>
      <c r="AM1774" s="29">
        <v>481</v>
      </c>
      <c r="AN1774" s="34" t="s">
        <v>2046</v>
      </c>
      <c r="AO1774" s="29" t="s">
        <v>2073</v>
      </c>
      <c r="AP1774" s="29">
        <v>11129913</v>
      </c>
    </row>
    <row r="1775" spans="26:42" x14ac:dyDescent="0.25">
      <c r="Z1775"/>
      <c r="AF1775" s="29" t="s">
        <v>2046</v>
      </c>
      <c r="AG1775" s="29" t="s">
        <v>2074</v>
      </c>
      <c r="AH1775" s="32">
        <v>82.73</v>
      </c>
      <c r="AI1775" s="33">
        <v>1774</v>
      </c>
      <c r="AK1775" s="34" t="s">
        <v>2046</v>
      </c>
      <c r="AL1775" s="29" t="s">
        <v>2074</v>
      </c>
      <c r="AM1775" s="29">
        <v>916</v>
      </c>
      <c r="AN1775" s="34" t="s">
        <v>2046</v>
      </c>
      <c r="AO1775" s="29" t="s">
        <v>2074</v>
      </c>
      <c r="AP1775" s="29">
        <v>11114616</v>
      </c>
    </row>
    <row r="1776" spans="26:42" x14ac:dyDescent="0.25">
      <c r="Z1776"/>
      <c r="AF1776" s="29" t="s">
        <v>2046</v>
      </c>
      <c r="AG1776" s="29" t="s">
        <v>2075</v>
      </c>
      <c r="AH1776" s="32">
        <v>31.71</v>
      </c>
      <c r="AI1776" s="33">
        <v>1775</v>
      </c>
      <c r="AK1776" s="34" t="s">
        <v>2046</v>
      </c>
      <c r="AL1776" s="29" t="s">
        <v>2075</v>
      </c>
      <c r="AM1776" s="29">
        <v>183</v>
      </c>
      <c r="AN1776" s="34" t="s">
        <v>2046</v>
      </c>
      <c r="AO1776" s="29" t="s">
        <v>2075</v>
      </c>
      <c r="AP1776" s="29">
        <v>5739838</v>
      </c>
    </row>
    <row r="1777" spans="26:42" x14ac:dyDescent="0.25">
      <c r="Z1777"/>
      <c r="AF1777" s="29" t="s">
        <v>2046</v>
      </c>
      <c r="AG1777" s="29" t="s">
        <v>2076</v>
      </c>
      <c r="AH1777" s="32">
        <v>30.86</v>
      </c>
      <c r="AI1777" s="33">
        <v>1776</v>
      </c>
      <c r="AK1777" s="34" t="s">
        <v>2046</v>
      </c>
      <c r="AL1777" s="29" t="s">
        <v>2076</v>
      </c>
      <c r="AM1777" s="29">
        <v>633</v>
      </c>
      <c r="AN1777" s="34" t="s">
        <v>2046</v>
      </c>
      <c r="AO1777" s="29" t="s">
        <v>2076</v>
      </c>
      <c r="AP1777" s="29">
        <v>20495418</v>
      </c>
    </row>
    <row r="1778" spans="26:42" x14ac:dyDescent="0.25">
      <c r="Z1778"/>
      <c r="AF1778" s="29" t="s">
        <v>2046</v>
      </c>
      <c r="AG1778" s="29" t="s">
        <v>2077</v>
      </c>
      <c r="AH1778" s="32">
        <v>53.07</v>
      </c>
      <c r="AI1778" s="33">
        <v>1777</v>
      </c>
      <c r="AK1778" s="34" t="s">
        <v>2046</v>
      </c>
      <c r="AL1778" s="29" t="s">
        <v>2077</v>
      </c>
      <c r="AM1778" s="29">
        <v>352</v>
      </c>
      <c r="AN1778" s="34" t="s">
        <v>2046</v>
      </c>
      <c r="AO1778" s="29" t="s">
        <v>2077</v>
      </c>
      <c r="AP1778" s="29">
        <v>6679422</v>
      </c>
    </row>
    <row r="1779" spans="26:42" x14ac:dyDescent="0.25">
      <c r="Z1779"/>
      <c r="AF1779" s="29" t="s">
        <v>2046</v>
      </c>
      <c r="AG1779" s="29" t="s">
        <v>2078</v>
      </c>
      <c r="AH1779" s="32">
        <v>38.630000000000003</v>
      </c>
      <c r="AI1779" s="33">
        <v>1778</v>
      </c>
      <c r="AK1779" s="34" t="s">
        <v>2046</v>
      </c>
      <c r="AL1779" s="29" t="s">
        <v>2078</v>
      </c>
      <c r="AM1779" s="29">
        <v>725</v>
      </c>
      <c r="AN1779" s="34" t="s">
        <v>2046</v>
      </c>
      <c r="AO1779" s="29" t="s">
        <v>2078</v>
      </c>
      <c r="AP1779" s="29">
        <v>18767581</v>
      </c>
    </row>
    <row r="1780" spans="26:42" x14ac:dyDescent="0.25">
      <c r="Z1780"/>
      <c r="AF1780" s="29" t="s">
        <v>2046</v>
      </c>
      <c r="AG1780" s="29" t="s">
        <v>2079</v>
      </c>
      <c r="AH1780" s="32">
        <v>72.48</v>
      </c>
      <c r="AI1780" s="33">
        <v>1779</v>
      </c>
      <c r="AK1780" s="34" t="s">
        <v>2046</v>
      </c>
      <c r="AL1780" s="29" t="s">
        <v>2079</v>
      </c>
      <c r="AM1780" s="29">
        <v>674</v>
      </c>
      <c r="AN1780" s="34" t="s">
        <v>2046</v>
      </c>
      <c r="AO1780" s="29" t="s">
        <v>2079</v>
      </c>
      <c r="AP1780" s="29">
        <v>9182178</v>
      </c>
    </row>
    <row r="1781" spans="26:42" x14ac:dyDescent="0.25">
      <c r="Z1781"/>
      <c r="AF1781" s="29" t="s">
        <v>2046</v>
      </c>
      <c r="AG1781" s="29" t="s">
        <v>2080</v>
      </c>
      <c r="AH1781" s="32">
        <v>116.01</v>
      </c>
      <c r="AI1781" s="33">
        <v>1780</v>
      </c>
      <c r="AK1781" s="34" t="s">
        <v>2046</v>
      </c>
      <c r="AL1781" s="29" t="s">
        <v>2080</v>
      </c>
      <c r="AM1781" s="29">
        <v>753</v>
      </c>
      <c r="AN1781" s="34" t="s">
        <v>2046</v>
      </c>
      <c r="AO1781" s="29" t="s">
        <v>2080</v>
      </c>
      <c r="AP1781" s="29">
        <v>6456218</v>
      </c>
    </row>
    <row r="1782" spans="26:42" x14ac:dyDescent="0.25">
      <c r="Z1782"/>
      <c r="AF1782" s="29" t="s">
        <v>2046</v>
      </c>
      <c r="AG1782" s="29" t="s">
        <v>2081</v>
      </c>
      <c r="AH1782" s="32">
        <v>43.87</v>
      </c>
      <c r="AI1782" s="33">
        <v>1781</v>
      </c>
      <c r="AK1782" s="34" t="s">
        <v>2046</v>
      </c>
      <c r="AL1782" s="29" t="s">
        <v>2081</v>
      </c>
      <c r="AM1782" s="29">
        <v>788</v>
      </c>
      <c r="AN1782" s="34" t="s">
        <v>2046</v>
      </c>
      <c r="AO1782" s="29" t="s">
        <v>2081</v>
      </c>
      <c r="AP1782" s="29">
        <v>18020394</v>
      </c>
    </row>
    <row r="1783" spans="26:42" x14ac:dyDescent="0.25">
      <c r="Z1783"/>
      <c r="AF1783" s="29" t="s">
        <v>2046</v>
      </c>
      <c r="AG1783" s="29" t="s">
        <v>2082</v>
      </c>
      <c r="AH1783" s="32">
        <v>73.930000000000007</v>
      </c>
      <c r="AI1783" s="33">
        <v>1782</v>
      </c>
      <c r="AK1783" s="34" t="s">
        <v>2046</v>
      </c>
      <c r="AL1783" s="29" t="s">
        <v>2082</v>
      </c>
      <c r="AM1783" s="29">
        <v>671</v>
      </c>
      <c r="AN1783" s="34" t="s">
        <v>2046</v>
      </c>
      <c r="AO1783" s="29" t="s">
        <v>2082</v>
      </c>
      <c r="AP1783" s="29">
        <v>8968227</v>
      </c>
    </row>
    <row r="1784" spans="26:42" x14ac:dyDescent="0.25">
      <c r="Z1784"/>
      <c r="AF1784" s="29" t="s">
        <v>2046</v>
      </c>
      <c r="AG1784" s="29" t="s">
        <v>2083</v>
      </c>
      <c r="AH1784" s="32">
        <v>39.020000000000003</v>
      </c>
      <c r="AI1784" s="33">
        <v>1783</v>
      </c>
      <c r="AK1784" s="34" t="s">
        <v>2046</v>
      </c>
      <c r="AL1784" s="29" t="s">
        <v>2083</v>
      </c>
      <c r="AM1784" s="29">
        <v>192</v>
      </c>
      <c r="AN1784" s="34" t="s">
        <v>2046</v>
      </c>
      <c r="AO1784" s="29" t="s">
        <v>2083</v>
      </c>
      <c r="AP1784" s="29">
        <v>4869892</v>
      </c>
    </row>
    <row r="1785" spans="26:42" x14ac:dyDescent="0.25">
      <c r="Z1785"/>
      <c r="AF1785" s="29" t="s">
        <v>2046</v>
      </c>
      <c r="AG1785" s="29" t="s">
        <v>2084</v>
      </c>
      <c r="AH1785" s="32">
        <v>53.67</v>
      </c>
      <c r="AI1785" s="33">
        <v>1784</v>
      </c>
      <c r="AK1785" s="34" t="s">
        <v>2046</v>
      </c>
      <c r="AL1785" s="29" t="s">
        <v>2084</v>
      </c>
      <c r="AM1785" s="29">
        <v>396</v>
      </c>
      <c r="AN1785" s="34" t="s">
        <v>2046</v>
      </c>
      <c r="AO1785" s="29" t="s">
        <v>2084</v>
      </c>
      <c r="AP1785" s="29">
        <v>7303285</v>
      </c>
    </row>
    <row r="1786" spans="26:42" x14ac:dyDescent="0.25">
      <c r="Z1786"/>
      <c r="AF1786" s="29" t="s">
        <v>2046</v>
      </c>
      <c r="AG1786" s="29" t="s">
        <v>2085</v>
      </c>
      <c r="AH1786" s="32">
        <v>129.5</v>
      </c>
      <c r="AI1786" s="33">
        <v>1785</v>
      </c>
      <c r="AK1786" s="34" t="s">
        <v>2046</v>
      </c>
      <c r="AL1786" s="29" t="s">
        <v>2085</v>
      </c>
      <c r="AM1786" s="29">
        <v>634</v>
      </c>
      <c r="AN1786" s="34" t="s">
        <v>2046</v>
      </c>
      <c r="AO1786" s="29" t="s">
        <v>2085</v>
      </c>
      <c r="AP1786" s="29">
        <v>4841603</v>
      </c>
    </row>
    <row r="1787" spans="26:42" x14ac:dyDescent="0.25">
      <c r="Z1787"/>
      <c r="AF1787" s="29" t="s">
        <v>2046</v>
      </c>
      <c r="AG1787" s="29" t="s">
        <v>2086</v>
      </c>
      <c r="AH1787" s="32">
        <v>36.51</v>
      </c>
      <c r="AI1787" s="33">
        <v>1786</v>
      </c>
      <c r="AK1787" s="34" t="s">
        <v>2046</v>
      </c>
      <c r="AL1787" s="29" t="s">
        <v>2086</v>
      </c>
      <c r="AM1787" s="29">
        <v>591</v>
      </c>
      <c r="AN1787" s="34" t="s">
        <v>2046</v>
      </c>
      <c r="AO1787" s="29" t="s">
        <v>2086</v>
      </c>
      <c r="AP1787" s="29">
        <v>15939454</v>
      </c>
    </row>
    <row r="1788" spans="26:42" x14ac:dyDescent="0.25">
      <c r="Z1788"/>
      <c r="AF1788" s="29" t="s">
        <v>2046</v>
      </c>
      <c r="AG1788" s="29" t="s">
        <v>2087</v>
      </c>
      <c r="AH1788" s="32">
        <v>111.72</v>
      </c>
      <c r="AI1788" s="33">
        <v>1787</v>
      </c>
      <c r="AK1788" s="34" t="s">
        <v>2046</v>
      </c>
      <c r="AL1788" s="29" t="s">
        <v>2087</v>
      </c>
      <c r="AM1788" s="29">
        <v>689</v>
      </c>
      <c r="AN1788" s="34" t="s">
        <v>2046</v>
      </c>
      <c r="AO1788" s="29" t="s">
        <v>2087</v>
      </c>
      <c r="AP1788" s="29">
        <v>6234183</v>
      </c>
    </row>
    <row r="1789" spans="26:42" x14ac:dyDescent="0.25">
      <c r="Z1789"/>
      <c r="AF1789" s="29" t="s">
        <v>2046</v>
      </c>
      <c r="AG1789" s="29" t="s">
        <v>2088</v>
      </c>
      <c r="AH1789" s="32">
        <v>128.12</v>
      </c>
      <c r="AI1789" s="33">
        <v>1788</v>
      </c>
      <c r="AK1789" s="34" t="s">
        <v>2046</v>
      </c>
      <c r="AL1789" s="29" t="s">
        <v>2088</v>
      </c>
      <c r="AM1789" s="29">
        <v>555</v>
      </c>
      <c r="AN1789" s="34" t="s">
        <v>2046</v>
      </c>
      <c r="AO1789" s="29" t="s">
        <v>2088</v>
      </c>
      <c r="AP1789" s="29">
        <v>4327884</v>
      </c>
    </row>
    <row r="1790" spans="26:42" x14ac:dyDescent="0.25">
      <c r="Z1790"/>
      <c r="AF1790" s="29" t="s">
        <v>2046</v>
      </c>
      <c r="AG1790" s="29" t="s">
        <v>2089</v>
      </c>
      <c r="AH1790" s="32">
        <v>45.4</v>
      </c>
      <c r="AI1790" s="33">
        <v>1789</v>
      </c>
      <c r="AK1790" s="34" t="s">
        <v>2046</v>
      </c>
      <c r="AL1790" s="29" t="s">
        <v>2089</v>
      </c>
      <c r="AM1790" s="29">
        <v>265</v>
      </c>
      <c r="AN1790" s="34" t="s">
        <v>2046</v>
      </c>
      <c r="AO1790" s="29" t="s">
        <v>2089</v>
      </c>
      <c r="AP1790" s="29">
        <v>5781772</v>
      </c>
    </row>
    <row r="1791" spans="26:42" x14ac:dyDescent="0.25">
      <c r="Z1791"/>
      <c r="AF1791" s="29" t="s">
        <v>2046</v>
      </c>
      <c r="AG1791" s="29" t="s">
        <v>2090</v>
      </c>
      <c r="AH1791" s="32">
        <v>52.72</v>
      </c>
      <c r="AI1791" s="33">
        <v>1790</v>
      </c>
      <c r="AK1791" s="34" t="s">
        <v>2046</v>
      </c>
      <c r="AL1791" s="29" t="s">
        <v>2090</v>
      </c>
      <c r="AM1791" s="29">
        <v>811</v>
      </c>
      <c r="AN1791" s="34" t="s">
        <v>2046</v>
      </c>
      <c r="AO1791" s="29" t="s">
        <v>2090</v>
      </c>
      <c r="AP1791" s="29">
        <v>15354410</v>
      </c>
    </row>
    <row r="1792" spans="26:42" x14ac:dyDescent="0.25">
      <c r="Z1792"/>
      <c r="AF1792" s="29" t="s">
        <v>2046</v>
      </c>
      <c r="AG1792" s="29" t="s">
        <v>2091</v>
      </c>
      <c r="AH1792" s="32">
        <v>88.98</v>
      </c>
      <c r="AI1792" s="33">
        <v>1791</v>
      </c>
      <c r="AK1792" s="34" t="s">
        <v>2046</v>
      </c>
      <c r="AL1792" s="29" t="s">
        <v>2091</v>
      </c>
      <c r="AM1792" s="29">
        <v>448</v>
      </c>
      <c r="AN1792" s="34" t="s">
        <v>2046</v>
      </c>
      <c r="AO1792" s="29" t="s">
        <v>2091</v>
      </c>
      <c r="AP1792" s="29">
        <v>5018060</v>
      </c>
    </row>
    <row r="1793" spans="26:42" x14ac:dyDescent="0.25">
      <c r="Z1793"/>
      <c r="AF1793" s="29" t="s">
        <v>2046</v>
      </c>
      <c r="AG1793" s="29" t="s">
        <v>2092</v>
      </c>
      <c r="AH1793" s="32">
        <v>59.18</v>
      </c>
      <c r="AI1793" s="33">
        <v>1792</v>
      </c>
      <c r="AK1793" s="34" t="s">
        <v>2046</v>
      </c>
      <c r="AL1793" s="29" t="s">
        <v>2092</v>
      </c>
      <c r="AM1793" s="29">
        <v>542</v>
      </c>
      <c r="AN1793" s="34" t="s">
        <v>2046</v>
      </c>
      <c r="AO1793" s="29" t="s">
        <v>2092</v>
      </c>
      <c r="AP1793" s="29">
        <v>9074642</v>
      </c>
    </row>
    <row r="1794" spans="26:42" x14ac:dyDescent="0.25">
      <c r="Z1794"/>
      <c r="AF1794" s="29" t="s">
        <v>2046</v>
      </c>
      <c r="AG1794" s="29" t="s">
        <v>2093</v>
      </c>
      <c r="AH1794" s="32">
        <v>58.51</v>
      </c>
      <c r="AI1794" s="33">
        <v>1793</v>
      </c>
      <c r="AK1794" s="34" t="s">
        <v>2046</v>
      </c>
      <c r="AL1794" s="29" t="s">
        <v>2093</v>
      </c>
      <c r="AM1794" s="29">
        <v>951</v>
      </c>
      <c r="AN1794" s="34" t="s">
        <v>2046</v>
      </c>
      <c r="AO1794" s="29" t="s">
        <v>2093</v>
      </c>
      <c r="AP1794" s="29">
        <v>16245858</v>
      </c>
    </row>
    <row r="1795" spans="26:42" x14ac:dyDescent="0.25">
      <c r="Z1795"/>
      <c r="AF1795" s="29" t="s">
        <v>2046</v>
      </c>
      <c r="AG1795" s="29" t="s">
        <v>2094</v>
      </c>
      <c r="AH1795" s="32">
        <v>64.239999999999995</v>
      </c>
      <c r="AI1795" s="33">
        <v>1794</v>
      </c>
      <c r="AK1795" s="34" t="s">
        <v>2046</v>
      </c>
      <c r="AL1795" s="29" t="s">
        <v>2094</v>
      </c>
      <c r="AM1795" s="29">
        <v>965</v>
      </c>
      <c r="AN1795" s="34" t="s">
        <v>2046</v>
      </c>
      <c r="AO1795" s="29" t="s">
        <v>2094</v>
      </c>
      <c r="AP1795" s="29">
        <v>15069486</v>
      </c>
    </row>
    <row r="1796" spans="26:42" x14ac:dyDescent="0.25">
      <c r="Z1796"/>
      <c r="AF1796" s="29" t="s">
        <v>2046</v>
      </c>
      <c r="AG1796" s="29" t="s">
        <v>2095</v>
      </c>
      <c r="AH1796" s="32">
        <v>18.71</v>
      </c>
      <c r="AI1796" s="33">
        <v>1795</v>
      </c>
      <c r="AK1796" s="34" t="s">
        <v>2046</v>
      </c>
      <c r="AL1796" s="29" t="s">
        <v>2095</v>
      </c>
      <c r="AM1796" s="29">
        <v>363</v>
      </c>
      <c r="AN1796" s="34" t="s">
        <v>2046</v>
      </c>
      <c r="AO1796" s="29" t="s">
        <v>2095</v>
      </c>
      <c r="AP1796" s="29">
        <v>19535728</v>
      </c>
    </row>
    <row r="1797" spans="26:42" x14ac:dyDescent="0.25">
      <c r="Z1797"/>
      <c r="AF1797" s="29" t="s">
        <v>2046</v>
      </c>
      <c r="AG1797" s="29" t="s">
        <v>2096</v>
      </c>
      <c r="AH1797" s="32">
        <v>33.75</v>
      </c>
      <c r="AI1797" s="33">
        <v>1796</v>
      </c>
      <c r="AK1797" s="34" t="s">
        <v>2046</v>
      </c>
      <c r="AL1797" s="29" t="s">
        <v>2096</v>
      </c>
      <c r="AM1797" s="29">
        <v>901</v>
      </c>
      <c r="AN1797" s="34" t="s">
        <v>2046</v>
      </c>
      <c r="AO1797" s="29" t="s">
        <v>2096</v>
      </c>
      <c r="AP1797" s="29">
        <v>26634466</v>
      </c>
    </row>
    <row r="1798" spans="26:42" x14ac:dyDescent="0.25">
      <c r="Z1798"/>
      <c r="AF1798" s="29" t="s">
        <v>2046</v>
      </c>
      <c r="AG1798" s="29" t="s">
        <v>2097</v>
      </c>
      <c r="AH1798" s="32">
        <v>55.05</v>
      </c>
      <c r="AI1798" s="33">
        <v>1797</v>
      </c>
      <c r="AK1798" s="34" t="s">
        <v>2046</v>
      </c>
      <c r="AL1798" s="29" t="s">
        <v>2097</v>
      </c>
      <c r="AM1798" s="29">
        <v>282</v>
      </c>
      <c r="AN1798" s="34" t="s">
        <v>2046</v>
      </c>
      <c r="AO1798" s="29" t="s">
        <v>2097</v>
      </c>
      <c r="AP1798" s="29">
        <v>5168364</v>
      </c>
    </row>
    <row r="1799" spans="26:42" x14ac:dyDescent="0.25">
      <c r="Z1799"/>
      <c r="AF1799" s="29" t="s">
        <v>2046</v>
      </c>
      <c r="AG1799" s="29" t="s">
        <v>2098</v>
      </c>
      <c r="AH1799" s="32">
        <v>24.16</v>
      </c>
      <c r="AI1799" s="33">
        <v>1798</v>
      </c>
      <c r="AK1799" s="34" t="s">
        <v>2046</v>
      </c>
      <c r="AL1799" s="29" t="s">
        <v>2098</v>
      </c>
      <c r="AM1799" s="29">
        <v>102</v>
      </c>
      <c r="AN1799" s="34" t="s">
        <v>2046</v>
      </c>
      <c r="AO1799" s="29" t="s">
        <v>2098</v>
      </c>
      <c r="AP1799" s="29">
        <v>4221287</v>
      </c>
    </row>
    <row r="1800" spans="26:42" x14ac:dyDescent="0.25">
      <c r="Z1800"/>
      <c r="AF1800" s="29" t="s">
        <v>2046</v>
      </c>
      <c r="AG1800" s="29" t="s">
        <v>2099</v>
      </c>
      <c r="AH1800" s="32">
        <v>45.1</v>
      </c>
      <c r="AI1800" s="33">
        <v>1799</v>
      </c>
      <c r="AK1800" s="34" t="s">
        <v>2046</v>
      </c>
      <c r="AL1800" s="29" t="s">
        <v>2099</v>
      </c>
      <c r="AM1800" s="29">
        <v>922</v>
      </c>
      <c r="AN1800" s="34" t="s">
        <v>2046</v>
      </c>
      <c r="AO1800" s="29" t="s">
        <v>2099</v>
      </c>
      <c r="AP1800" s="29">
        <v>20279380</v>
      </c>
    </row>
    <row r="1801" spans="26:42" x14ac:dyDescent="0.25">
      <c r="Z1801"/>
      <c r="AF1801" s="29" t="s">
        <v>2046</v>
      </c>
      <c r="AG1801" s="29" t="s">
        <v>2100</v>
      </c>
      <c r="AH1801" s="32">
        <v>60.1</v>
      </c>
      <c r="AI1801" s="33">
        <v>1800</v>
      </c>
      <c r="AK1801" s="34" t="s">
        <v>2046</v>
      </c>
      <c r="AL1801" s="29" t="s">
        <v>2100</v>
      </c>
      <c r="AM1801" s="29">
        <v>930</v>
      </c>
      <c r="AN1801" s="34" t="s">
        <v>2046</v>
      </c>
      <c r="AO1801" s="29" t="s">
        <v>2100</v>
      </c>
      <c r="AP1801" s="29">
        <v>15399308</v>
      </c>
    </row>
    <row r="1802" spans="26:42" x14ac:dyDescent="0.25">
      <c r="Z1802"/>
      <c r="AF1802" s="29" t="s">
        <v>2046</v>
      </c>
      <c r="AG1802" s="29" t="s">
        <v>2101</v>
      </c>
      <c r="AH1802" s="32">
        <v>49.05</v>
      </c>
      <c r="AI1802" s="33">
        <v>1801</v>
      </c>
      <c r="AK1802" s="34" t="s">
        <v>2046</v>
      </c>
      <c r="AL1802" s="29" t="s">
        <v>2101</v>
      </c>
      <c r="AM1802" s="29">
        <v>603</v>
      </c>
      <c r="AN1802" s="34" t="s">
        <v>2046</v>
      </c>
      <c r="AO1802" s="29" t="s">
        <v>2101</v>
      </c>
      <c r="AP1802" s="29">
        <v>12293405</v>
      </c>
    </row>
    <row r="1803" spans="26:42" x14ac:dyDescent="0.25">
      <c r="Z1803"/>
      <c r="AF1803" s="29" t="s">
        <v>2046</v>
      </c>
      <c r="AG1803" s="29" t="s">
        <v>2102</v>
      </c>
      <c r="AH1803" s="32">
        <v>16.760000000000002</v>
      </c>
      <c r="AI1803" s="33">
        <v>1802</v>
      </c>
      <c r="AK1803" s="34" t="s">
        <v>2046</v>
      </c>
      <c r="AL1803" s="29" t="s">
        <v>2102</v>
      </c>
      <c r="AM1803" s="29">
        <v>728</v>
      </c>
      <c r="AN1803" s="34" t="s">
        <v>2046</v>
      </c>
      <c r="AO1803" s="29" t="s">
        <v>2102</v>
      </c>
      <c r="AP1803" s="29">
        <v>43782082</v>
      </c>
    </row>
    <row r="1804" spans="26:42" x14ac:dyDescent="0.25">
      <c r="Z1804"/>
      <c r="AF1804" s="29" t="s">
        <v>2046</v>
      </c>
      <c r="AG1804" s="29" t="s">
        <v>2103</v>
      </c>
      <c r="AH1804" s="32">
        <v>72.02</v>
      </c>
      <c r="AI1804" s="33">
        <v>1803</v>
      </c>
      <c r="AK1804" s="34" t="s">
        <v>2046</v>
      </c>
      <c r="AL1804" s="29" t="s">
        <v>2103</v>
      </c>
      <c r="AM1804" s="29">
        <v>494</v>
      </c>
      <c r="AN1804" s="34" t="s">
        <v>2046</v>
      </c>
      <c r="AO1804" s="29" t="s">
        <v>2103</v>
      </c>
      <c r="AP1804" s="29">
        <v>6935578</v>
      </c>
    </row>
    <row r="1805" spans="26:42" x14ac:dyDescent="0.25">
      <c r="Z1805"/>
      <c r="AF1805" s="29" t="s">
        <v>2046</v>
      </c>
      <c r="AG1805" s="29" t="s">
        <v>2104</v>
      </c>
      <c r="AH1805" s="32">
        <v>51.2</v>
      </c>
      <c r="AI1805" s="33">
        <v>1804</v>
      </c>
      <c r="AK1805" s="34" t="s">
        <v>2046</v>
      </c>
      <c r="AL1805" s="29" t="s">
        <v>2104</v>
      </c>
      <c r="AM1805" s="29">
        <v>609</v>
      </c>
      <c r="AN1805" s="34" t="s">
        <v>2046</v>
      </c>
      <c r="AO1805" s="29" t="s">
        <v>2104</v>
      </c>
      <c r="AP1805" s="29">
        <v>11904785</v>
      </c>
    </row>
    <row r="1806" spans="26:42" x14ac:dyDescent="0.25">
      <c r="Z1806"/>
      <c r="AF1806" s="29" t="s">
        <v>2046</v>
      </c>
      <c r="AG1806" s="29" t="s">
        <v>2105</v>
      </c>
      <c r="AH1806" s="32">
        <v>26.09</v>
      </c>
      <c r="AI1806" s="33">
        <v>1805</v>
      </c>
      <c r="AK1806" s="34" t="s">
        <v>2046</v>
      </c>
      <c r="AL1806" s="29" t="s">
        <v>2105</v>
      </c>
      <c r="AM1806" s="29">
        <v>311</v>
      </c>
      <c r="AN1806" s="34" t="s">
        <v>2046</v>
      </c>
      <c r="AO1806" s="29" t="s">
        <v>2105</v>
      </c>
      <c r="AP1806" s="29">
        <v>11998101</v>
      </c>
    </row>
    <row r="1807" spans="26:42" x14ac:dyDescent="0.25">
      <c r="Z1807"/>
      <c r="AF1807" s="29" t="s">
        <v>2046</v>
      </c>
      <c r="AG1807" s="29" t="s">
        <v>2106</v>
      </c>
      <c r="AH1807" s="32">
        <v>58.62</v>
      </c>
      <c r="AI1807" s="33">
        <v>1806</v>
      </c>
      <c r="AK1807" s="34" t="s">
        <v>2046</v>
      </c>
      <c r="AL1807" s="29" t="s">
        <v>2106</v>
      </c>
      <c r="AM1807" s="29">
        <v>581</v>
      </c>
      <c r="AN1807" s="34" t="s">
        <v>2046</v>
      </c>
      <c r="AO1807" s="29" t="s">
        <v>2106</v>
      </c>
      <c r="AP1807" s="29">
        <v>9970812</v>
      </c>
    </row>
    <row r="1808" spans="26:42" x14ac:dyDescent="0.25">
      <c r="Z1808"/>
      <c r="AF1808" s="29" t="s">
        <v>2046</v>
      </c>
      <c r="AG1808" s="29" t="s">
        <v>2107</v>
      </c>
      <c r="AH1808" s="32">
        <v>80.69</v>
      </c>
      <c r="AI1808" s="33">
        <v>1807</v>
      </c>
      <c r="AK1808" s="34" t="s">
        <v>2046</v>
      </c>
      <c r="AL1808" s="29" t="s">
        <v>2107</v>
      </c>
      <c r="AM1808" s="29">
        <v>881</v>
      </c>
      <c r="AN1808" s="34" t="s">
        <v>2046</v>
      </c>
      <c r="AO1808" s="29" t="s">
        <v>2107</v>
      </c>
      <c r="AP1808" s="29">
        <v>10936829</v>
      </c>
    </row>
    <row r="1809" spans="26:42" x14ac:dyDescent="0.25">
      <c r="Z1809"/>
      <c r="AF1809" s="29" t="s">
        <v>2108</v>
      </c>
      <c r="AG1809" s="29" t="s">
        <v>2109</v>
      </c>
      <c r="AH1809" s="32">
        <v>41.66</v>
      </c>
      <c r="AI1809" s="33">
        <v>1808</v>
      </c>
      <c r="AK1809" s="34" t="s">
        <v>2108</v>
      </c>
      <c r="AL1809" s="29" t="s">
        <v>2109</v>
      </c>
      <c r="AM1809" s="29">
        <v>400</v>
      </c>
      <c r="AN1809" s="34" t="s">
        <v>2108</v>
      </c>
      <c r="AO1809" s="29" t="s">
        <v>2109</v>
      </c>
      <c r="AP1809" s="29">
        <v>9541285</v>
      </c>
    </row>
    <row r="1810" spans="26:42" x14ac:dyDescent="0.25">
      <c r="Z1810"/>
      <c r="AF1810" s="29" t="s">
        <v>2108</v>
      </c>
      <c r="AG1810" s="29" t="s">
        <v>2110</v>
      </c>
      <c r="AH1810" s="32">
        <v>43.49</v>
      </c>
      <c r="AI1810" s="33">
        <v>1809</v>
      </c>
      <c r="AK1810" s="34" t="s">
        <v>2108</v>
      </c>
      <c r="AL1810" s="29" t="s">
        <v>2110</v>
      </c>
      <c r="AM1810" s="29">
        <v>644</v>
      </c>
      <c r="AN1810" s="34" t="s">
        <v>2108</v>
      </c>
      <c r="AO1810" s="29" t="s">
        <v>2110</v>
      </c>
      <c r="AP1810" s="29">
        <v>14898809</v>
      </c>
    </row>
    <row r="1811" spans="26:42" x14ac:dyDescent="0.25">
      <c r="Z1811"/>
      <c r="AF1811" s="29" t="s">
        <v>2108</v>
      </c>
      <c r="AG1811" s="29" t="s">
        <v>2111</v>
      </c>
      <c r="AH1811" s="32">
        <v>15.08</v>
      </c>
      <c r="AI1811" s="33">
        <v>1810</v>
      </c>
      <c r="AK1811" s="34" t="s">
        <v>2108</v>
      </c>
      <c r="AL1811" s="29" t="s">
        <v>2111</v>
      </c>
      <c r="AM1811" s="29">
        <v>169</v>
      </c>
      <c r="AN1811" s="34" t="s">
        <v>2108</v>
      </c>
      <c r="AO1811" s="29" t="s">
        <v>2111</v>
      </c>
      <c r="AP1811" s="29">
        <v>11207585</v>
      </c>
    </row>
    <row r="1812" spans="26:42" x14ac:dyDescent="0.25">
      <c r="Z1812"/>
      <c r="AF1812" s="29" t="s">
        <v>2108</v>
      </c>
      <c r="AG1812" s="29" t="s">
        <v>2112</v>
      </c>
      <c r="AH1812" s="32">
        <v>38.57</v>
      </c>
      <c r="AI1812" s="33">
        <v>1811</v>
      </c>
      <c r="AK1812" s="34" t="s">
        <v>2108</v>
      </c>
      <c r="AL1812" s="29" t="s">
        <v>2112</v>
      </c>
      <c r="AM1812" s="29">
        <v>946</v>
      </c>
      <c r="AN1812" s="34" t="s">
        <v>2108</v>
      </c>
      <c r="AO1812" s="29" t="s">
        <v>2112</v>
      </c>
      <c r="AP1812" s="29">
        <v>24670450</v>
      </c>
    </row>
    <row r="1813" spans="26:42" x14ac:dyDescent="0.25">
      <c r="Z1813"/>
      <c r="AF1813" s="29" t="s">
        <v>2108</v>
      </c>
      <c r="AG1813" s="29" t="s">
        <v>2113</v>
      </c>
      <c r="AH1813" s="32">
        <v>40.54</v>
      </c>
      <c r="AI1813" s="33">
        <v>1812</v>
      </c>
      <c r="AK1813" s="34" t="s">
        <v>2108</v>
      </c>
      <c r="AL1813" s="29" t="s">
        <v>2113</v>
      </c>
      <c r="AM1813" s="29">
        <v>275</v>
      </c>
      <c r="AN1813" s="34" t="s">
        <v>2108</v>
      </c>
      <c r="AO1813" s="29" t="s">
        <v>2113</v>
      </c>
      <c r="AP1813" s="29">
        <v>6808909</v>
      </c>
    </row>
    <row r="1814" spans="26:42" x14ac:dyDescent="0.25">
      <c r="Z1814"/>
      <c r="AF1814" s="29" t="s">
        <v>2108</v>
      </c>
      <c r="AG1814" s="29" t="s">
        <v>2114</v>
      </c>
      <c r="AH1814" s="32">
        <v>22.71</v>
      </c>
      <c r="AI1814" s="33">
        <v>1813</v>
      </c>
      <c r="AK1814" s="34" t="s">
        <v>2108</v>
      </c>
      <c r="AL1814" s="29" t="s">
        <v>2114</v>
      </c>
      <c r="AM1814" s="29">
        <v>543</v>
      </c>
      <c r="AN1814" s="34" t="s">
        <v>2108</v>
      </c>
      <c r="AO1814" s="29" t="s">
        <v>2114</v>
      </c>
      <c r="AP1814" s="29">
        <v>23735351</v>
      </c>
    </row>
    <row r="1815" spans="26:42" x14ac:dyDescent="0.25">
      <c r="Z1815"/>
      <c r="AF1815" s="29" t="s">
        <v>2108</v>
      </c>
      <c r="AG1815" s="29" t="s">
        <v>2115</v>
      </c>
      <c r="AH1815" s="32">
        <v>10.76</v>
      </c>
      <c r="AI1815" s="33">
        <v>1814</v>
      </c>
      <c r="AK1815" s="34" t="s">
        <v>2108</v>
      </c>
      <c r="AL1815" s="29" t="s">
        <v>2115</v>
      </c>
      <c r="AM1815" s="29">
        <v>62</v>
      </c>
      <c r="AN1815" s="34" t="s">
        <v>2108</v>
      </c>
      <c r="AO1815" s="29" t="s">
        <v>2115</v>
      </c>
      <c r="AP1815" s="29">
        <v>6134067</v>
      </c>
    </row>
    <row r="1816" spans="26:42" x14ac:dyDescent="0.25">
      <c r="Z1816"/>
      <c r="AF1816" s="29" t="s">
        <v>2108</v>
      </c>
      <c r="AG1816" s="29" t="s">
        <v>2116</v>
      </c>
      <c r="AH1816" s="32">
        <v>20.77</v>
      </c>
      <c r="AI1816" s="33">
        <v>1815</v>
      </c>
      <c r="AK1816" s="34" t="s">
        <v>2108</v>
      </c>
      <c r="AL1816" s="29" t="s">
        <v>2116</v>
      </c>
      <c r="AM1816" s="29">
        <v>662</v>
      </c>
      <c r="AN1816" s="34" t="s">
        <v>2108</v>
      </c>
      <c r="AO1816" s="29" t="s">
        <v>2116</v>
      </c>
      <c r="AP1816" s="29">
        <v>31872737</v>
      </c>
    </row>
    <row r="1817" spans="26:42" x14ac:dyDescent="0.25">
      <c r="Z1817"/>
      <c r="AF1817" s="29" t="s">
        <v>2108</v>
      </c>
      <c r="AG1817" s="29" t="s">
        <v>2117</v>
      </c>
      <c r="AH1817" s="32">
        <v>31.38</v>
      </c>
      <c r="AI1817" s="33">
        <v>1816</v>
      </c>
      <c r="AK1817" s="34" t="s">
        <v>2108</v>
      </c>
      <c r="AL1817" s="29" t="s">
        <v>2117</v>
      </c>
      <c r="AM1817" s="29">
        <v>484</v>
      </c>
      <c r="AN1817" s="34" t="s">
        <v>2108</v>
      </c>
      <c r="AO1817" s="29" t="s">
        <v>2117</v>
      </c>
      <c r="AP1817" s="29">
        <v>15374885</v>
      </c>
    </row>
    <row r="1818" spans="26:42" x14ac:dyDescent="0.25">
      <c r="Z1818"/>
      <c r="AF1818" s="29" t="s">
        <v>2108</v>
      </c>
      <c r="AG1818" s="29" t="s">
        <v>2118</v>
      </c>
      <c r="AH1818" s="32">
        <v>76.45</v>
      </c>
      <c r="AI1818" s="33">
        <v>1817</v>
      </c>
      <c r="AK1818" s="34" t="s">
        <v>2108</v>
      </c>
      <c r="AL1818" s="29" t="s">
        <v>2118</v>
      </c>
      <c r="AM1818" s="29">
        <v>279</v>
      </c>
      <c r="AN1818" s="34" t="s">
        <v>2108</v>
      </c>
      <c r="AO1818" s="29" t="s">
        <v>2118</v>
      </c>
      <c r="AP1818" s="29">
        <v>3642925</v>
      </c>
    </row>
    <row r="1819" spans="26:42" x14ac:dyDescent="0.25">
      <c r="Z1819"/>
      <c r="AF1819" s="29" t="s">
        <v>2108</v>
      </c>
      <c r="AG1819" s="29" t="s">
        <v>2119</v>
      </c>
      <c r="AH1819" s="32">
        <v>52.47</v>
      </c>
      <c r="AI1819" s="33">
        <v>1818</v>
      </c>
      <c r="AK1819" s="34" t="s">
        <v>2108</v>
      </c>
      <c r="AL1819" s="29" t="s">
        <v>2119</v>
      </c>
      <c r="AM1819" s="29">
        <v>564</v>
      </c>
      <c r="AN1819" s="34" t="s">
        <v>2108</v>
      </c>
      <c r="AO1819" s="29" t="s">
        <v>2119</v>
      </c>
      <c r="AP1819" s="29">
        <v>10748295</v>
      </c>
    </row>
    <row r="1820" spans="26:42" x14ac:dyDescent="0.25">
      <c r="Z1820"/>
      <c r="AF1820" s="29" t="s">
        <v>2108</v>
      </c>
      <c r="AG1820" s="29" t="s">
        <v>2120</v>
      </c>
      <c r="AH1820" s="32">
        <v>25.81</v>
      </c>
      <c r="AI1820" s="33">
        <v>1819</v>
      </c>
      <c r="AK1820" s="34" t="s">
        <v>2108</v>
      </c>
      <c r="AL1820" s="29" t="s">
        <v>2120</v>
      </c>
      <c r="AM1820" s="29">
        <v>696</v>
      </c>
      <c r="AN1820" s="34" t="s">
        <v>2108</v>
      </c>
      <c r="AO1820" s="29" t="s">
        <v>2120</v>
      </c>
      <c r="AP1820" s="29">
        <v>26904277</v>
      </c>
    </row>
    <row r="1821" spans="26:42" x14ac:dyDescent="0.25">
      <c r="Z1821"/>
      <c r="AF1821" s="29" t="s">
        <v>2108</v>
      </c>
      <c r="AG1821" s="29" t="s">
        <v>2121</v>
      </c>
      <c r="AH1821" s="32">
        <v>22.9</v>
      </c>
      <c r="AI1821" s="33">
        <v>1820</v>
      </c>
      <c r="AK1821" s="34" t="s">
        <v>2108</v>
      </c>
      <c r="AL1821" s="29" t="s">
        <v>2121</v>
      </c>
      <c r="AM1821" s="29">
        <v>246</v>
      </c>
      <c r="AN1821" s="34" t="s">
        <v>2108</v>
      </c>
      <c r="AO1821" s="29" t="s">
        <v>2121</v>
      </c>
      <c r="AP1821" s="29">
        <v>10677710</v>
      </c>
    </row>
    <row r="1822" spans="26:42" x14ac:dyDescent="0.25">
      <c r="Z1822"/>
      <c r="AF1822" s="29" t="s">
        <v>2108</v>
      </c>
      <c r="AG1822" s="29" t="s">
        <v>2122</v>
      </c>
      <c r="AH1822" s="32">
        <v>25.5</v>
      </c>
      <c r="AI1822" s="33">
        <v>1821</v>
      </c>
      <c r="AK1822" s="34" t="s">
        <v>2108</v>
      </c>
      <c r="AL1822" s="29" t="s">
        <v>2122</v>
      </c>
      <c r="AM1822" s="29">
        <v>369</v>
      </c>
      <c r="AN1822" s="34" t="s">
        <v>2108</v>
      </c>
      <c r="AO1822" s="29" t="s">
        <v>2122</v>
      </c>
      <c r="AP1822" s="29">
        <v>14703577</v>
      </c>
    </row>
    <row r="1823" spans="26:42" x14ac:dyDescent="0.25">
      <c r="Z1823"/>
      <c r="AF1823" s="29" t="s">
        <v>2108</v>
      </c>
      <c r="AG1823" s="29" t="s">
        <v>2123</v>
      </c>
      <c r="AH1823" s="32">
        <v>7.16</v>
      </c>
      <c r="AI1823" s="33">
        <v>1822</v>
      </c>
      <c r="AK1823" s="34" t="s">
        <v>2108</v>
      </c>
      <c r="AL1823" s="29" t="s">
        <v>2123</v>
      </c>
      <c r="AM1823" s="29">
        <v>83</v>
      </c>
      <c r="AN1823" s="34" t="s">
        <v>2108</v>
      </c>
      <c r="AO1823" s="29" t="s">
        <v>2123</v>
      </c>
      <c r="AP1823" s="29">
        <v>10829563</v>
      </c>
    </row>
    <row r="1824" spans="26:42" x14ac:dyDescent="0.25">
      <c r="Z1824"/>
      <c r="AF1824" s="29" t="s">
        <v>2108</v>
      </c>
      <c r="AG1824" s="29" t="s">
        <v>2124</v>
      </c>
      <c r="AH1824" s="32">
        <v>44.16</v>
      </c>
      <c r="AI1824" s="33">
        <v>1823</v>
      </c>
      <c r="AK1824" s="34" t="s">
        <v>2108</v>
      </c>
      <c r="AL1824" s="29" t="s">
        <v>2124</v>
      </c>
      <c r="AM1824" s="29">
        <v>439</v>
      </c>
      <c r="AN1824" s="34" t="s">
        <v>2108</v>
      </c>
      <c r="AO1824" s="29" t="s">
        <v>2124</v>
      </c>
      <c r="AP1824" s="29">
        <v>10032368</v>
      </c>
    </row>
    <row r="1825" spans="26:42" x14ac:dyDescent="0.25">
      <c r="Z1825"/>
      <c r="AF1825" s="29" t="s">
        <v>2108</v>
      </c>
      <c r="AG1825" s="29" t="s">
        <v>2125</v>
      </c>
      <c r="AH1825" s="32">
        <v>47.34</v>
      </c>
      <c r="AI1825" s="33">
        <v>1824</v>
      </c>
      <c r="AK1825" s="34" t="s">
        <v>2108</v>
      </c>
      <c r="AL1825" s="29" t="s">
        <v>2125</v>
      </c>
      <c r="AM1825" s="29">
        <v>381</v>
      </c>
      <c r="AN1825" s="34" t="s">
        <v>2108</v>
      </c>
      <c r="AO1825" s="29" t="s">
        <v>2125</v>
      </c>
      <c r="AP1825" s="29">
        <v>8069991</v>
      </c>
    </row>
    <row r="1826" spans="26:42" x14ac:dyDescent="0.25">
      <c r="Z1826"/>
      <c r="AF1826" s="29" t="s">
        <v>2108</v>
      </c>
      <c r="AG1826" s="29" t="s">
        <v>2126</v>
      </c>
      <c r="AH1826" s="32">
        <v>20.18</v>
      </c>
      <c r="AI1826" s="33">
        <v>1825</v>
      </c>
      <c r="AK1826" s="34" t="s">
        <v>2108</v>
      </c>
      <c r="AL1826" s="29" t="s">
        <v>2126</v>
      </c>
      <c r="AM1826" s="29">
        <v>336</v>
      </c>
      <c r="AN1826" s="34" t="s">
        <v>2108</v>
      </c>
      <c r="AO1826" s="29" t="s">
        <v>2126</v>
      </c>
      <c r="AP1826" s="29">
        <v>16800507</v>
      </c>
    </row>
    <row r="1827" spans="26:42" x14ac:dyDescent="0.25">
      <c r="Z1827"/>
      <c r="AF1827" s="29" t="s">
        <v>2108</v>
      </c>
      <c r="AG1827" s="29" t="s">
        <v>2127</v>
      </c>
      <c r="AH1827" s="32">
        <v>32.19</v>
      </c>
      <c r="AI1827" s="33">
        <v>1826</v>
      </c>
      <c r="AK1827" s="34" t="s">
        <v>2108</v>
      </c>
      <c r="AL1827" s="29" t="s">
        <v>2127</v>
      </c>
      <c r="AM1827" s="29">
        <v>786</v>
      </c>
      <c r="AN1827" s="34" t="s">
        <v>2108</v>
      </c>
      <c r="AO1827" s="29" t="s">
        <v>2127</v>
      </c>
      <c r="AP1827" s="29">
        <v>24462593</v>
      </c>
    </row>
    <row r="1828" spans="26:42" x14ac:dyDescent="0.25">
      <c r="Z1828"/>
      <c r="AF1828" s="29" t="s">
        <v>2108</v>
      </c>
      <c r="AG1828" s="29" t="s">
        <v>2128</v>
      </c>
      <c r="AH1828" s="32">
        <v>27.37</v>
      </c>
      <c r="AI1828" s="33">
        <v>1827</v>
      </c>
      <c r="AK1828" s="34" t="s">
        <v>2108</v>
      </c>
      <c r="AL1828" s="29" t="s">
        <v>2128</v>
      </c>
      <c r="AM1828" s="29">
        <v>371</v>
      </c>
      <c r="AN1828" s="34" t="s">
        <v>2108</v>
      </c>
      <c r="AO1828" s="29" t="s">
        <v>2128</v>
      </c>
      <c r="AP1828" s="29">
        <v>13575671</v>
      </c>
    </row>
    <row r="1829" spans="26:42" x14ac:dyDescent="0.25">
      <c r="Z1829"/>
      <c r="AF1829" s="29" t="s">
        <v>2108</v>
      </c>
      <c r="AG1829" s="29" t="s">
        <v>2129</v>
      </c>
      <c r="AH1829" s="32">
        <v>37.979999999999997</v>
      </c>
      <c r="AI1829" s="33">
        <v>1828</v>
      </c>
      <c r="AK1829" s="34" t="s">
        <v>2108</v>
      </c>
      <c r="AL1829" s="29" t="s">
        <v>2129</v>
      </c>
      <c r="AM1829" s="29">
        <v>457</v>
      </c>
      <c r="AN1829" s="34" t="s">
        <v>2108</v>
      </c>
      <c r="AO1829" s="29" t="s">
        <v>2129</v>
      </c>
      <c r="AP1829" s="29">
        <v>12032661</v>
      </c>
    </row>
    <row r="1830" spans="26:42" x14ac:dyDescent="0.25">
      <c r="Z1830"/>
      <c r="AF1830" s="29" t="s">
        <v>2108</v>
      </c>
      <c r="AG1830" s="29" t="s">
        <v>2130</v>
      </c>
      <c r="AH1830" s="32">
        <v>36.229999999999997</v>
      </c>
      <c r="AI1830" s="33">
        <v>1829</v>
      </c>
      <c r="AK1830" s="34" t="s">
        <v>2108</v>
      </c>
      <c r="AL1830" s="29" t="s">
        <v>2130</v>
      </c>
      <c r="AM1830" s="29">
        <v>250</v>
      </c>
      <c r="AN1830" s="34" t="s">
        <v>2108</v>
      </c>
      <c r="AO1830" s="29" t="s">
        <v>2130</v>
      </c>
      <c r="AP1830" s="29">
        <v>6955330</v>
      </c>
    </row>
    <row r="1831" spans="26:42" x14ac:dyDescent="0.25">
      <c r="Z1831"/>
      <c r="AF1831" s="29" t="s">
        <v>2108</v>
      </c>
      <c r="AG1831" s="29" t="s">
        <v>2131</v>
      </c>
      <c r="AH1831" s="32">
        <v>4.5199999999999996</v>
      </c>
      <c r="AI1831" s="33">
        <v>1830</v>
      </c>
      <c r="AK1831" s="34" t="s">
        <v>2108</v>
      </c>
      <c r="AL1831" s="29" t="s">
        <v>2131</v>
      </c>
      <c r="AM1831" s="29">
        <v>62</v>
      </c>
      <c r="AN1831" s="34" t="s">
        <v>2108</v>
      </c>
      <c r="AO1831" s="29" t="s">
        <v>2131</v>
      </c>
      <c r="AP1831" s="29">
        <v>13817703</v>
      </c>
    </row>
    <row r="1832" spans="26:42" x14ac:dyDescent="0.25">
      <c r="Z1832"/>
      <c r="AF1832" s="29" t="s">
        <v>2108</v>
      </c>
      <c r="AG1832" s="29" t="s">
        <v>2132</v>
      </c>
      <c r="AH1832" s="32">
        <v>51.24</v>
      </c>
      <c r="AI1832" s="33">
        <v>1831</v>
      </c>
      <c r="AK1832" s="34" t="s">
        <v>2108</v>
      </c>
      <c r="AL1832" s="29" t="s">
        <v>2132</v>
      </c>
      <c r="AM1832" s="29">
        <v>719</v>
      </c>
      <c r="AN1832" s="34" t="s">
        <v>2108</v>
      </c>
      <c r="AO1832" s="29" t="s">
        <v>2132</v>
      </c>
      <c r="AP1832" s="29">
        <v>14021793</v>
      </c>
    </row>
    <row r="1833" spans="26:42" x14ac:dyDescent="0.25">
      <c r="Z1833"/>
      <c r="AF1833" s="29" t="s">
        <v>2108</v>
      </c>
      <c r="AG1833" s="29" t="s">
        <v>2133</v>
      </c>
      <c r="AH1833" s="32">
        <v>81.31</v>
      </c>
      <c r="AI1833" s="33">
        <v>1832</v>
      </c>
      <c r="AK1833" s="34" t="s">
        <v>2108</v>
      </c>
      <c r="AL1833" s="29" t="s">
        <v>2133</v>
      </c>
      <c r="AM1833" s="29">
        <v>687</v>
      </c>
      <c r="AN1833" s="34" t="s">
        <v>2108</v>
      </c>
      <c r="AO1833" s="29" t="s">
        <v>2133</v>
      </c>
      <c r="AP1833" s="29">
        <v>8411929</v>
      </c>
    </row>
    <row r="1834" spans="26:42" x14ac:dyDescent="0.25">
      <c r="Z1834"/>
      <c r="AF1834" s="29" t="s">
        <v>2108</v>
      </c>
      <c r="AG1834" s="29" t="s">
        <v>2134</v>
      </c>
      <c r="AH1834" s="32">
        <v>38.71</v>
      </c>
      <c r="AI1834" s="33">
        <v>1833</v>
      </c>
      <c r="AK1834" s="34" t="s">
        <v>2108</v>
      </c>
      <c r="AL1834" s="29" t="s">
        <v>2134</v>
      </c>
      <c r="AM1834" s="29">
        <v>493</v>
      </c>
      <c r="AN1834" s="34" t="s">
        <v>2108</v>
      </c>
      <c r="AO1834" s="29" t="s">
        <v>2134</v>
      </c>
      <c r="AP1834" s="29">
        <v>12722150</v>
      </c>
    </row>
    <row r="1835" spans="26:42" x14ac:dyDescent="0.25">
      <c r="Z1835"/>
      <c r="AF1835" s="29" t="s">
        <v>2108</v>
      </c>
      <c r="AG1835" s="29" t="s">
        <v>2135</v>
      </c>
      <c r="AH1835" s="32">
        <v>12.39</v>
      </c>
      <c r="AI1835" s="33">
        <v>1834</v>
      </c>
      <c r="AK1835" s="34" t="s">
        <v>2108</v>
      </c>
      <c r="AL1835" s="29" t="s">
        <v>2135</v>
      </c>
      <c r="AM1835" s="29">
        <v>183</v>
      </c>
      <c r="AN1835" s="34" t="s">
        <v>2108</v>
      </c>
      <c r="AO1835" s="29" t="s">
        <v>2135</v>
      </c>
      <c r="AP1835" s="29">
        <v>14936896</v>
      </c>
    </row>
    <row r="1836" spans="26:42" x14ac:dyDescent="0.25">
      <c r="Z1836"/>
      <c r="AF1836" s="29" t="s">
        <v>2108</v>
      </c>
      <c r="AG1836" s="29" t="s">
        <v>2136</v>
      </c>
      <c r="AH1836" s="32">
        <v>24.68</v>
      </c>
      <c r="AI1836" s="33">
        <v>1835</v>
      </c>
      <c r="AK1836" s="34" t="s">
        <v>2108</v>
      </c>
      <c r="AL1836" s="29" t="s">
        <v>2136</v>
      </c>
      <c r="AM1836" s="29">
        <v>167</v>
      </c>
      <c r="AN1836" s="34" t="s">
        <v>2108</v>
      </c>
      <c r="AO1836" s="29" t="s">
        <v>2136</v>
      </c>
      <c r="AP1836" s="29">
        <v>6807447</v>
      </c>
    </row>
    <row r="1837" spans="26:42" x14ac:dyDescent="0.25">
      <c r="Z1837"/>
      <c r="AF1837" s="29" t="s">
        <v>2108</v>
      </c>
      <c r="AG1837" s="29" t="s">
        <v>2137</v>
      </c>
      <c r="AH1837" s="32">
        <v>14.22</v>
      </c>
      <c r="AI1837" s="33">
        <v>1836</v>
      </c>
      <c r="AK1837" s="34" t="s">
        <v>2108</v>
      </c>
      <c r="AL1837" s="29" t="s">
        <v>2137</v>
      </c>
      <c r="AM1837" s="29">
        <v>206</v>
      </c>
      <c r="AN1837" s="34" t="s">
        <v>2108</v>
      </c>
      <c r="AO1837" s="29" t="s">
        <v>2137</v>
      </c>
      <c r="AP1837" s="29">
        <v>14490421</v>
      </c>
    </row>
    <row r="1838" spans="26:42" x14ac:dyDescent="0.25">
      <c r="Z1838"/>
      <c r="AF1838" s="29" t="s">
        <v>2108</v>
      </c>
      <c r="AG1838" s="29" t="s">
        <v>2138</v>
      </c>
      <c r="AH1838" s="32">
        <v>36.5</v>
      </c>
      <c r="AI1838" s="33">
        <v>1837</v>
      </c>
      <c r="AK1838" s="34" t="s">
        <v>2108</v>
      </c>
      <c r="AL1838" s="29" t="s">
        <v>2138</v>
      </c>
      <c r="AM1838" s="29">
        <v>533</v>
      </c>
      <c r="AN1838" s="34" t="s">
        <v>2108</v>
      </c>
      <c r="AO1838" s="29" t="s">
        <v>2138</v>
      </c>
      <c r="AP1838" s="29">
        <v>14480802</v>
      </c>
    </row>
    <row r="1839" spans="26:42" x14ac:dyDescent="0.25">
      <c r="Z1839"/>
      <c r="AF1839" s="29" t="s">
        <v>2108</v>
      </c>
      <c r="AG1839" s="29" t="s">
        <v>2139</v>
      </c>
      <c r="AH1839" s="32">
        <v>23.54</v>
      </c>
      <c r="AI1839" s="33">
        <v>1838</v>
      </c>
      <c r="AK1839" s="34" t="s">
        <v>2108</v>
      </c>
      <c r="AL1839" s="29" t="s">
        <v>2139</v>
      </c>
      <c r="AM1839" s="29">
        <v>600</v>
      </c>
      <c r="AN1839" s="34" t="s">
        <v>2108</v>
      </c>
      <c r="AO1839" s="29" t="s">
        <v>2139</v>
      </c>
      <c r="AP1839" s="29">
        <v>25578615</v>
      </c>
    </row>
    <row r="1840" spans="26:42" x14ac:dyDescent="0.25">
      <c r="Z1840"/>
      <c r="AF1840" s="29" t="s">
        <v>2108</v>
      </c>
      <c r="AG1840" s="29" t="s">
        <v>2140</v>
      </c>
      <c r="AH1840" s="32">
        <v>56.1</v>
      </c>
      <c r="AI1840" s="33">
        <v>1839</v>
      </c>
      <c r="AK1840" s="34" t="s">
        <v>2108</v>
      </c>
      <c r="AL1840" s="29" t="s">
        <v>2140</v>
      </c>
      <c r="AM1840" s="29">
        <v>340</v>
      </c>
      <c r="AN1840" s="34" t="s">
        <v>2108</v>
      </c>
      <c r="AO1840" s="29" t="s">
        <v>2140</v>
      </c>
      <c r="AP1840" s="29">
        <v>6006822</v>
      </c>
    </row>
    <row r="1841" spans="26:42" x14ac:dyDescent="0.25">
      <c r="Z1841"/>
      <c r="AF1841" s="29" t="s">
        <v>2108</v>
      </c>
      <c r="AG1841" s="29" t="s">
        <v>2141</v>
      </c>
      <c r="AH1841" s="32">
        <v>27.83</v>
      </c>
      <c r="AI1841" s="33">
        <v>1840</v>
      </c>
      <c r="AK1841" s="34" t="s">
        <v>2108</v>
      </c>
      <c r="AL1841" s="29" t="s">
        <v>2141</v>
      </c>
      <c r="AM1841" s="29">
        <v>113</v>
      </c>
      <c r="AN1841" s="34" t="s">
        <v>2108</v>
      </c>
      <c r="AO1841" s="29" t="s">
        <v>2141</v>
      </c>
      <c r="AP1841" s="29">
        <v>3970427</v>
      </c>
    </row>
    <row r="1842" spans="26:42" x14ac:dyDescent="0.25">
      <c r="Z1842"/>
      <c r="AF1842" s="29" t="s">
        <v>2108</v>
      </c>
      <c r="AG1842" s="29" t="s">
        <v>2142</v>
      </c>
      <c r="AH1842" s="32">
        <v>83.67</v>
      </c>
      <c r="AI1842" s="33">
        <v>1841</v>
      </c>
      <c r="AK1842" s="34" t="s">
        <v>2108</v>
      </c>
      <c r="AL1842" s="29" t="s">
        <v>2142</v>
      </c>
      <c r="AM1842" s="29">
        <v>591</v>
      </c>
      <c r="AN1842" s="34" t="s">
        <v>2108</v>
      </c>
      <c r="AO1842" s="29" t="s">
        <v>2142</v>
      </c>
      <c r="AP1842" s="29">
        <v>7093452</v>
      </c>
    </row>
    <row r="1843" spans="26:42" x14ac:dyDescent="0.25">
      <c r="Z1843"/>
      <c r="AF1843" s="29" t="s">
        <v>2108</v>
      </c>
      <c r="AG1843" s="29" t="s">
        <v>2143</v>
      </c>
      <c r="AH1843" s="32">
        <v>15.33</v>
      </c>
      <c r="AI1843" s="33">
        <v>1842</v>
      </c>
      <c r="AK1843" s="34" t="s">
        <v>2108</v>
      </c>
      <c r="AL1843" s="29" t="s">
        <v>2143</v>
      </c>
      <c r="AM1843" s="29">
        <v>776</v>
      </c>
      <c r="AN1843" s="34" t="s">
        <v>2108</v>
      </c>
      <c r="AO1843" s="29" t="s">
        <v>2143</v>
      </c>
      <c r="AP1843" s="29">
        <v>50518449</v>
      </c>
    </row>
    <row r="1844" spans="26:42" x14ac:dyDescent="0.25">
      <c r="Z1844"/>
      <c r="AF1844" s="29" t="s">
        <v>2108</v>
      </c>
      <c r="AG1844" s="29" t="s">
        <v>2144</v>
      </c>
      <c r="AH1844" s="32">
        <v>40.75</v>
      </c>
      <c r="AI1844" s="33">
        <v>1843</v>
      </c>
      <c r="AK1844" s="34" t="s">
        <v>2108</v>
      </c>
      <c r="AL1844" s="29" t="s">
        <v>2144</v>
      </c>
      <c r="AM1844" s="29">
        <v>339</v>
      </c>
      <c r="AN1844" s="34" t="s">
        <v>2108</v>
      </c>
      <c r="AO1844" s="29" t="s">
        <v>2144</v>
      </c>
      <c r="AP1844" s="29">
        <v>8330493</v>
      </c>
    </row>
    <row r="1845" spans="26:42" x14ac:dyDescent="0.25">
      <c r="Z1845"/>
      <c r="AF1845" s="29" t="s">
        <v>2108</v>
      </c>
      <c r="AG1845" s="29" t="s">
        <v>2145</v>
      </c>
      <c r="AH1845" s="32">
        <v>69.78</v>
      </c>
      <c r="AI1845" s="33">
        <v>1844</v>
      </c>
      <c r="AK1845" s="34" t="s">
        <v>2108</v>
      </c>
      <c r="AL1845" s="29" t="s">
        <v>2145</v>
      </c>
      <c r="AM1845" s="29">
        <v>609</v>
      </c>
      <c r="AN1845" s="34" t="s">
        <v>2108</v>
      </c>
      <c r="AO1845" s="29" t="s">
        <v>2145</v>
      </c>
      <c r="AP1845" s="29">
        <v>8541200</v>
      </c>
    </row>
    <row r="1846" spans="26:42" x14ac:dyDescent="0.25">
      <c r="Z1846"/>
      <c r="AF1846" s="29" t="s">
        <v>2108</v>
      </c>
      <c r="AG1846" s="29" t="s">
        <v>2146</v>
      </c>
      <c r="AH1846" s="32">
        <v>16.28</v>
      </c>
      <c r="AI1846" s="33">
        <v>1845</v>
      </c>
      <c r="AK1846" s="34" t="s">
        <v>2108</v>
      </c>
      <c r="AL1846" s="29" t="s">
        <v>2146</v>
      </c>
      <c r="AM1846" s="29">
        <v>205</v>
      </c>
      <c r="AN1846" s="34" t="s">
        <v>2108</v>
      </c>
      <c r="AO1846" s="29" t="s">
        <v>2146</v>
      </c>
      <c r="AP1846" s="29">
        <v>12589259</v>
      </c>
    </row>
    <row r="1847" spans="26:42" x14ac:dyDescent="0.25">
      <c r="Z1847"/>
      <c r="AF1847" s="29" t="s">
        <v>2108</v>
      </c>
      <c r="AG1847" s="29" t="s">
        <v>2147</v>
      </c>
      <c r="AH1847" s="32">
        <v>79.87</v>
      </c>
      <c r="AI1847" s="33">
        <v>1846</v>
      </c>
      <c r="AK1847" s="34" t="s">
        <v>2108</v>
      </c>
      <c r="AL1847" s="29" t="s">
        <v>2147</v>
      </c>
      <c r="AM1847" s="29">
        <v>632</v>
      </c>
      <c r="AN1847" s="34" t="s">
        <v>2108</v>
      </c>
      <c r="AO1847" s="29" t="s">
        <v>2147</v>
      </c>
      <c r="AP1847" s="29">
        <v>7938239</v>
      </c>
    </row>
    <row r="1848" spans="26:42" x14ac:dyDescent="0.25">
      <c r="Z1848"/>
      <c r="AF1848" s="29" t="s">
        <v>2108</v>
      </c>
      <c r="AG1848" s="29" t="s">
        <v>2148</v>
      </c>
      <c r="AH1848" s="32">
        <v>98.42</v>
      </c>
      <c r="AI1848" s="33">
        <v>1847</v>
      </c>
      <c r="AK1848" s="34" t="s">
        <v>2108</v>
      </c>
      <c r="AL1848" s="29" t="s">
        <v>2148</v>
      </c>
      <c r="AM1848" s="29">
        <v>729</v>
      </c>
      <c r="AN1848" s="34" t="s">
        <v>2108</v>
      </c>
      <c r="AO1848" s="29" t="s">
        <v>2148</v>
      </c>
      <c r="AP1848" s="29">
        <v>7493690</v>
      </c>
    </row>
    <row r="1849" spans="26:42" x14ac:dyDescent="0.25">
      <c r="Z1849"/>
      <c r="AF1849" s="29" t="s">
        <v>2108</v>
      </c>
      <c r="AG1849" s="29" t="s">
        <v>2149</v>
      </c>
      <c r="AH1849" s="32">
        <v>16.02</v>
      </c>
      <c r="AI1849" s="33">
        <v>1848</v>
      </c>
      <c r="AK1849" s="34" t="s">
        <v>2108</v>
      </c>
      <c r="AL1849" s="29" t="s">
        <v>2149</v>
      </c>
      <c r="AM1849" s="29">
        <v>553</v>
      </c>
      <c r="AN1849" s="34" t="s">
        <v>2108</v>
      </c>
      <c r="AO1849" s="29" t="s">
        <v>2149</v>
      </c>
      <c r="AP1849" s="29">
        <v>34585275</v>
      </c>
    </row>
    <row r="1850" spans="26:42" x14ac:dyDescent="0.25">
      <c r="Z1850"/>
      <c r="AF1850" s="29" t="s">
        <v>2108</v>
      </c>
      <c r="AG1850" s="29" t="s">
        <v>2150</v>
      </c>
      <c r="AH1850" s="32">
        <v>12.04</v>
      </c>
      <c r="AI1850" s="33">
        <v>1849</v>
      </c>
      <c r="AK1850" s="34" t="s">
        <v>2108</v>
      </c>
      <c r="AL1850" s="29" t="s">
        <v>2150</v>
      </c>
      <c r="AM1850" s="29">
        <v>159</v>
      </c>
      <c r="AN1850" s="34" t="s">
        <v>2108</v>
      </c>
      <c r="AO1850" s="29" t="s">
        <v>2150</v>
      </c>
      <c r="AP1850" s="29">
        <v>13368361</v>
      </c>
    </row>
    <row r="1851" spans="26:42" x14ac:dyDescent="0.25">
      <c r="Z1851"/>
      <c r="AF1851" s="29" t="s">
        <v>2108</v>
      </c>
      <c r="AG1851" s="29" t="s">
        <v>2151</v>
      </c>
      <c r="AH1851" s="32">
        <v>7.59</v>
      </c>
      <c r="AI1851" s="33">
        <v>1850</v>
      </c>
      <c r="AK1851" s="34" t="s">
        <v>2108</v>
      </c>
      <c r="AL1851" s="29" t="s">
        <v>2151</v>
      </c>
      <c r="AM1851" s="29">
        <v>194</v>
      </c>
      <c r="AN1851" s="34" t="s">
        <v>2108</v>
      </c>
      <c r="AO1851" s="29" t="s">
        <v>2151</v>
      </c>
      <c r="AP1851" s="29">
        <v>25566181</v>
      </c>
    </row>
    <row r="1852" spans="26:42" x14ac:dyDescent="0.25">
      <c r="Z1852"/>
      <c r="AF1852" s="29" t="s">
        <v>2108</v>
      </c>
      <c r="AG1852" s="29" t="s">
        <v>2152</v>
      </c>
      <c r="AH1852" s="32">
        <v>26.62</v>
      </c>
      <c r="AI1852" s="33">
        <v>1851</v>
      </c>
      <c r="AK1852" s="34" t="s">
        <v>2108</v>
      </c>
      <c r="AL1852" s="29" t="s">
        <v>2152</v>
      </c>
      <c r="AM1852" s="29">
        <v>460</v>
      </c>
      <c r="AN1852" s="34" t="s">
        <v>2108</v>
      </c>
      <c r="AO1852" s="29" t="s">
        <v>2152</v>
      </c>
      <c r="AP1852" s="29">
        <v>17521918</v>
      </c>
    </row>
    <row r="1853" spans="26:42" x14ac:dyDescent="0.25">
      <c r="Z1853"/>
      <c r="AF1853" s="29" t="s">
        <v>2108</v>
      </c>
      <c r="AG1853" s="29" t="s">
        <v>2153</v>
      </c>
      <c r="AH1853" s="32">
        <v>30.15</v>
      </c>
      <c r="AI1853" s="33">
        <v>1852</v>
      </c>
      <c r="AK1853" s="34" t="s">
        <v>2108</v>
      </c>
      <c r="AL1853" s="29" t="s">
        <v>2153</v>
      </c>
      <c r="AM1853" s="29">
        <v>132</v>
      </c>
      <c r="AN1853" s="34" t="s">
        <v>2108</v>
      </c>
      <c r="AO1853" s="29" t="s">
        <v>2153</v>
      </c>
      <c r="AP1853" s="29">
        <v>4377437</v>
      </c>
    </row>
    <row r="1854" spans="26:42" x14ac:dyDescent="0.25">
      <c r="Z1854"/>
      <c r="AF1854" s="29" t="s">
        <v>2108</v>
      </c>
      <c r="AG1854" s="29" t="s">
        <v>2154</v>
      </c>
      <c r="AH1854" s="32">
        <v>3.62</v>
      </c>
      <c r="AI1854" s="33">
        <v>1853</v>
      </c>
      <c r="AK1854" s="34" t="s">
        <v>2108</v>
      </c>
      <c r="AL1854" s="29" t="s">
        <v>2154</v>
      </c>
      <c r="AM1854" s="29">
        <v>128</v>
      </c>
      <c r="AN1854" s="34" t="s">
        <v>2108</v>
      </c>
      <c r="AO1854" s="29" t="s">
        <v>2154</v>
      </c>
      <c r="AP1854" s="29">
        <v>35360733</v>
      </c>
    </row>
    <row r="1855" spans="26:42" x14ac:dyDescent="0.25">
      <c r="Z1855"/>
      <c r="AF1855" s="29" t="s">
        <v>2108</v>
      </c>
      <c r="AG1855" s="29" t="s">
        <v>2155</v>
      </c>
      <c r="AH1855" s="32">
        <v>23.24</v>
      </c>
      <c r="AI1855" s="33">
        <v>1854</v>
      </c>
      <c r="AK1855" s="34" t="s">
        <v>2108</v>
      </c>
      <c r="AL1855" s="29" t="s">
        <v>2155</v>
      </c>
      <c r="AM1855" s="29">
        <v>860</v>
      </c>
      <c r="AN1855" s="34" t="s">
        <v>2108</v>
      </c>
      <c r="AO1855" s="29" t="s">
        <v>2155</v>
      </c>
      <c r="AP1855" s="29">
        <v>37332204</v>
      </c>
    </row>
    <row r="1856" spans="26:42" x14ac:dyDescent="0.25">
      <c r="Z1856"/>
      <c r="AF1856" s="29" t="s">
        <v>2108</v>
      </c>
      <c r="AG1856" s="29" t="s">
        <v>2156</v>
      </c>
      <c r="AH1856" s="32">
        <v>33.11</v>
      </c>
      <c r="AI1856" s="33">
        <v>1855</v>
      </c>
      <c r="AK1856" s="34" t="s">
        <v>2108</v>
      </c>
      <c r="AL1856" s="29" t="s">
        <v>2156</v>
      </c>
      <c r="AM1856" s="29">
        <v>505</v>
      </c>
      <c r="AN1856" s="34" t="s">
        <v>2108</v>
      </c>
      <c r="AO1856" s="29" t="s">
        <v>2156</v>
      </c>
      <c r="AP1856" s="29">
        <v>15356532</v>
      </c>
    </row>
    <row r="1857" spans="26:42" x14ac:dyDescent="0.25">
      <c r="Z1857"/>
      <c r="AF1857" s="29" t="s">
        <v>2108</v>
      </c>
      <c r="AG1857" s="29" t="s">
        <v>2157</v>
      </c>
      <c r="AH1857" s="32">
        <v>56.42</v>
      </c>
      <c r="AI1857" s="33">
        <v>1856</v>
      </c>
      <c r="AK1857" s="34" t="s">
        <v>2108</v>
      </c>
      <c r="AL1857" s="29" t="s">
        <v>2157</v>
      </c>
      <c r="AM1857" s="29">
        <v>657</v>
      </c>
      <c r="AN1857" s="34" t="s">
        <v>2108</v>
      </c>
      <c r="AO1857" s="29" t="s">
        <v>2157</v>
      </c>
      <c r="AP1857" s="29">
        <v>11697332</v>
      </c>
    </row>
    <row r="1858" spans="26:42" x14ac:dyDescent="0.25">
      <c r="Z1858"/>
      <c r="AF1858" s="29" t="s">
        <v>2108</v>
      </c>
      <c r="AG1858" s="29" t="s">
        <v>2158</v>
      </c>
      <c r="AH1858" s="32">
        <v>75.28</v>
      </c>
      <c r="AI1858" s="33">
        <v>1857</v>
      </c>
      <c r="AK1858" s="34" t="s">
        <v>2108</v>
      </c>
      <c r="AL1858" s="29" t="s">
        <v>2158</v>
      </c>
      <c r="AM1858" s="29">
        <v>761</v>
      </c>
      <c r="AN1858" s="34" t="s">
        <v>2108</v>
      </c>
      <c r="AO1858" s="29" t="s">
        <v>2158</v>
      </c>
      <c r="AP1858" s="29">
        <v>10075780</v>
      </c>
    </row>
    <row r="1859" spans="26:42" x14ac:dyDescent="0.25">
      <c r="Z1859"/>
      <c r="AF1859" s="29" t="s">
        <v>2108</v>
      </c>
      <c r="AG1859" s="29" t="s">
        <v>2159</v>
      </c>
      <c r="AH1859" s="32">
        <v>70.239999999999995</v>
      </c>
      <c r="AI1859" s="33">
        <v>1858</v>
      </c>
      <c r="AK1859" s="34" t="s">
        <v>2108</v>
      </c>
      <c r="AL1859" s="29" t="s">
        <v>2159</v>
      </c>
      <c r="AM1859" s="29">
        <v>475</v>
      </c>
      <c r="AN1859" s="34" t="s">
        <v>2108</v>
      </c>
      <c r="AO1859" s="29" t="s">
        <v>2159</v>
      </c>
      <c r="AP1859" s="29">
        <v>6904574</v>
      </c>
    </row>
    <row r="1860" spans="26:42" x14ac:dyDescent="0.25">
      <c r="Z1860"/>
      <c r="AF1860" s="29" t="s">
        <v>2160</v>
      </c>
      <c r="AG1860" s="29" t="s">
        <v>2161</v>
      </c>
      <c r="AH1860" s="32">
        <v>40.950000000000003</v>
      </c>
      <c r="AI1860" s="33">
        <v>1859</v>
      </c>
      <c r="AK1860" s="34" t="s">
        <v>2160</v>
      </c>
      <c r="AL1860" s="29" t="s">
        <v>2161</v>
      </c>
      <c r="AM1860" s="29">
        <v>253</v>
      </c>
      <c r="AN1860" s="34" t="s">
        <v>2160</v>
      </c>
      <c r="AO1860" s="29" t="s">
        <v>2161</v>
      </c>
      <c r="AP1860" s="29">
        <v>6214218</v>
      </c>
    </row>
    <row r="1861" spans="26:42" x14ac:dyDescent="0.25">
      <c r="Z1861"/>
      <c r="AF1861" s="29" t="s">
        <v>2160</v>
      </c>
      <c r="AG1861" s="29" t="s">
        <v>2162</v>
      </c>
      <c r="AH1861" s="32">
        <v>10.84</v>
      </c>
      <c r="AI1861" s="33">
        <v>1860</v>
      </c>
      <c r="AK1861" s="34" t="s">
        <v>2160</v>
      </c>
      <c r="AL1861" s="29" t="s">
        <v>2162</v>
      </c>
      <c r="AM1861" s="29">
        <v>197</v>
      </c>
      <c r="AN1861" s="34" t="s">
        <v>2160</v>
      </c>
      <c r="AO1861" s="29" t="s">
        <v>2162</v>
      </c>
      <c r="AP1861" s="29">
        <v>18638432</v>
      </c>
    </row>
    <row r="1862" spans="26:42" x14ac:dyDescent="0.25">
      <c r="Z1862"/>
      <c r="AF1862" s="29" t="s">
        <v>2160</v>
      </c>
      <c r="AG1862" s="29" t="s">
        <v>2163</v>
      </c>
      <c r="AH1862" s="32">
        <v>33.090000000000003</v>
      </c>
      <c r="AI1862" s="33">
        <v>1861</v>
      </c>
      <c r="AK1862" s="34" t="s">
        <v>2160</v>
      </c>
      <c r="AL1862" s="29" t="s">
        <v>2163</v>
      </c>
      <c r="AM1862" s="29">
        <v>971</v>
      </c>
      <c r="AN1862" s="34" t="s">
        <v>2160</v>
      </c>
      <c r="AO1862" s="29" t="s">
        <v>2163</v>
      </c>
      <c r="AP1862" s="29">
        <v>29507136</v>
      </c>
    </row>
    <row r="1863" spans="26:42" x14ac:dyDescent="0.25">
      <c r="Z1863"/>
      <c r="AF1863" s="29" t="s">
        <v>2160</v>
      </c>
      <c r="AG1863" s="29" t="s">
        <v>2164</v>
      </c>
      <c r="AH1863" s="32">
        <v>16.72</v>
      </c>
      <c r="AI1863" s="33">
        <v>1862</v>
      </c>
      <c r="AK1863" s="34" t="s">
        <v>2160</v>
      </c>
      <c r="AL1863" s="29" t="s">
        <v>2164</v>
      </c>
      <c r="AM1863" s="29">
        <v>167</v>
      </c>
      <c r="AN1863" s="34" t="s">
        <v>2160</v>
      </c>
      <c r="AO1863" s="29" t="s">
        <v>2164</v>
      </c>
      <c r="AP1863" s="29">
        <v>9986205</v>
      </c>
    </row>
    <row r="1864" spans="26:42" x14ac:dyDescent="0.25">
      <c r="Z1864"/>
      <c r="AF1864" s="29" t="s">
        <v>2160</v>
      </c>
      <c r="AG1864" s="29" t="s">
        <v>2165</v>
      </c>
      <c r="AH1864" s="32">
        <v>107.24</v>
      </c>
      <c r="AI1864" s="33">
        <v>1863</v>
      </c>
      <c r="AK1864" s="34" t="s">
        <v>2160</v>
      </c>
      <c r="AL1864" s="29" t="s">
        <v>2165</v>
      </c>
      <c r="AM1864" s="29">
        <v>663</v>
      </c>
      <c r="AN1864" s="34" t="s">
        <v>2160</v>
      </c>
      <c r="AO1864" s="29" t="s">
        <v>2165</v>
      </c>
      <c r="AP1864" s="29">
        <v>6228847</v>
      </c>
    </row>
    <row r="1865" spans="26:42" x14ac:dyDescent="0.25">
      <c r="Z1865"/>
      <c r="AF1865" s="29" t="s">
        <v>2160</v>
      </c>
      <c r="AG1865" s="29" t="s">
        <v>2166</v>
      </c>
      <c r="AH1865" s="32">
        <v>42.48</v>
      </c>
      <c r="AI1865" s="33">
        <v>1864</v>
      </c>
      <c r="AK1865" s="34" t="s">
        <v>2160</v>
      </c>
      <c r="AL1865" s="29" t="s">
        <v>2166</v>
      </c>
      <c r="AM1865" s="29">
        <v>218</v>
      </c>
      <c r="AN1865" s="34" t="s">
        <v>2160</v>
      </c>
      <c r="AO1865" s="29" t="s">
        <v>2166</v>
      </c>
      <c r="AP1865" s="29">
        <v>5155413</v>
      </c>
    </row>
    <row r="1866" spans="26:42" x14ac:dyDescent="0.25">
      <c r="Z1866"/>
      <c r="AF1866" s="29" t="s">
        <v>2160</v>
      </c>
      <c r="AG1866" s="29" t="s">
        <v>2167</v>
      </c>
      <c r="AH1866" s="32">
        <v>48.21</v>
      </c>
      <c r="AI1866" s="33">
        <v>1865</v>
      </c>
      <c r="AK1866" s="34" t="s">
        <v>2160</v>
      </c>
      <c r="AL1866" s="29" t="s">
        <v>2167</v>
      </c>
      <c r="AM1866" s="29">
        <v>383</v>
      </c>
      <c r="AN1866" s="34" t="s">
        <v>2160</v>
      </c>
      <c r="AO1866" s="29" t="s">
        <v>2167</v>
      </c>
      <c r="AP1866" s="29">
        <v>7789590</v>
      </c>
    </row>
    <row r="1867" spans="26:42" x14ac:dyDescent="0.25">
      <c r="Z1867"/>
      <c r="AF1867" s="29" t="s">
        <v>2160</v>
      </c>
      <c r="AG1867" s="29" t="s">
        <v>2168</v>
      </c>
      <c r="AH1867" s="32">
        <v>65.180000000000007</v>
      </c>
      <c r="AI1867" s="33">
        <v>1866</v>
      </c>
      <c r="AK1867" s="34" t="s">
        <v>2160</v>
      </c>
      <c r="AL1867" s="29" t="s">
        <v>2168</v>
      </c>
      <c r="AM1867" s="29">
        <v>307</v>
      </c>
      <c r="AN1867" s="34" t="s">
        <v>2160</v>
      </c>
      <c r="AO1867" s="29" t="s">
        <v>2168</v>
      </c>
      <c r="AP1867" s="29">
        <v>4755887</v>
      </c>
    </row>
    <row r="1868" spans="26:42" x14ac:dyDescent="0.25">
      <c r="Z1868"/>
      <c r="AF1868" s="29" t="s">
        <v>2160</v>
      </c>
      <c r="AG1868" s="29" t="s">
        <v>2169</v>
      </c>
      <c r="AH1868" s="32">
        <v>18.95</v>
      </c>
      <c r="AI1868" s="33">
        <v>1867</v>
      </c>
      <c r="AK1868" s="34" t="s">
        <v>2160</v>
      </c>
      <c r="AL1868" s="29" t="s">
        <v>2169</v>
      </c>
      <c r="AM1868" s="29">
        <v>385</v>
      </c>
      <c r="AN1868" s="34" t="s">
        <v>2160</v>
      </c>
      <c r="AO1868" s="29" t="s">
        <v>2169</v>
      </c>
      <c r="AP1868" s="29">
        <v>20210053</v>
      </c>
    </row>
    <row r="1869" spans="26:42" x14ac:dyDescent="0.25">
      <c r="Z1869"/>
      <c r="AF1869" s="29" t="s">
        <v>2160</v>
      </c>
      <c r="AG1869" s="29" t="s">
        <v>2170</v>
      </c>
      <c r="AH1869" s="32">
        <v>53.32</v>
      </c>
      <c r="AI1869" s="33">
        <v>1868</v>
      </c>
      <c r="AK1869" s="34" t="s">
        <v>2160</v>
      </c>
      <c r="AL1869" s="29" t="s">
        <v>2170</v>
      </c>
      <c r="AM1869" s="29">
        <v>355</v>
      </c>
      <c r="AN1869" s="34" t="s">
        <v>2160</v>
      </c>
      <c r="AO1869" s="29" t="s">
        <v>2170</v>
      </c>
      <c r="AP1869" s="29">
        <v>6733433</v>
      </c>
    </row>
    <row r="1870" spans="26:42" x14ac:dyDescent="0.25">
      <c r="Z1870"/>
      <c r="AF1870" s="29" t="s">
        <v>2160</v>
      </c>
      <c r="AG1870" s="29" t="s">
        <v>2171</v>
      </c>
      <c r="AH1870" s="32">
        <v>11.57</v>
      </c>
      <c r="AI1870" s="33">
        <v>1869</v>
      </c>
      <c r="AK1870" s="34" t="s">
        <v>2160</v>
      </c>
      <c r="AL1870" s="29" t="s">
        <v>2171</v>
      </c>
      <c r="AM1870" s="29">
        <v>162</v>
      </c>
      <c r="AN1870" s="34" t="s">
        <v>2160</v>
      </c>
      <c r="AO1870" s="29" t="s">
        <v>2171</v>
      </c>
      <c r="AP1870" s="29">
        <v>13952775</v>
      </c>
    </row>
    <row r="1871" spans="26:42" x14ac:dyDescent="0.25">
      <c r="Z1871"/>
      <c r="AF1871" s="29" t="s">
        <v>2160</v>
      </c>
      <c r="AG1871" s="29" t="s">
        <v>2172</v>
      </c>
      <c r="AH1871" s="32">
        <v>30.29</v>
      </c>
      <c r="AI1871" s="33">
        <v>1870</v>
      </c>
      <c r="AK1871" s="34" t="s">
        <v>2160</v>
      </c>
      <c r="AL1871" s="29" t="s">
        <v>2172</v>
      </c>
      <c r="AM1871" s="29">
        <v>550</v>
      </c>
      <c r="AN1871" s="34" t="s">
        <v>2160</v>
      </c>
      <c r="AO1871" s="29" t="s">
        <v>2172</v>
      </c>
      <c r="AP1871" s="29">
        <v>18322453</v>
      </c>
    </row>
    <row r="1872" spans="26:42" x14ac:dyDescent="0.25">
      <c r="Z1872"/>
      <c r="AF1872" s="29" t="s">
        <v>2160</v>
      </c>
      <c r="AG1872" s="29" t="s">
        <v>2173</v>
      </c>
      <c r="AH1872" s="32">
        <v>20.2</v>
      </c>
      <c r="AI1872" s="33">
        <v>1871</v>
      </c>
      <c r="AK1872" s="34" t="s">
        <v>2160</v>
      </c>
      <c r="AL1872" s="29" t="s">
        <v>2173</v>
      </c>
      <c r="AM1872" s="29">
        <v>212</v>
      </c>
      <c r="AN1872" s="34" t="s">
        <v>2160</v>
      </c>
      <c r="AO1872" s="29" t="s">
        <v>2173</v>
      </c>
      <c r="AP1872" s="29">
        <v>10591579</v>
      </c>
    </row>
    <row r="1873" spans="26:42" x14ac:dyDescent="0.25">
      <c r="Z1873"/>
      <c r="AF1873" s="29" t="s">
        <v>2160</v>
      </c>
      <c r="AG1873" s="29" t="s">
        <v>2174</v>
      </c>
      <c r="AH1873" s="32">
        <v>42.84</v>
      </c>
      <c r="AI1873" s="33">
        <v>1872</v>
      </c>
      <c r="AK1873" s="34" t="s">
        <v>2160</v>
      </c>
      <c r="AL1873" s="29" t="s">
        <v>2174</v>
      </c>
      <c r="AM1873" s="29">
        <v>308</v>
      </c>
      <c r="AN1873" s="34" t="s">
        <v>2160</v>
      </c>
      <c r="AO1873" s="29" t="s">
        <v>2174</v>
      </c>
      <c r="AP1873" s="29">
        <v>7213069</v>
      </c>
    </row>
    <row r="1874" spans="26:42" x14ac:dyDescent="0.25">
      <c r="Z1874"/>
      <c r="AF1874" s="29" t="s">
        <v>2160</v>
      </c>
      <c r="AG1874" s="29" t="s">
        <v>2175</v>
      </c>
      <c r="AH1874" s="32">
        <v>30.52</v>
      </c>
      <c r="AI1874" s="33">
        <v>1873</v>
      </c>
      <c r="AK1874" s="34" t="s">
        <v>2160</v>
      </c>
      <c r="AL1874" s="29" t="s">
        <v>2175</v>
      </c>
      <c r="AM1874" s="29">
        <v>449</v>
      </c>
      <c r="AN1874" s="34" t="s">
        <v>2160</v>
      </c>
      <c r="AO1874" s="29" t="s">
        <v>2175</v>
      </c>
      <c r="AP1874" s="29">
        <v>14857728</v>
      </c>
    </row>
    <row r="1875" spans="26:42" x14ac:dyDescent="0.25">
      <c r="Z1875"/>
      <c r="AF1875" s="29" t="s">
        <v>2160</v>
      </c>
      <c r="AG1875" s="29" t="s">
        <v>2176</v>
      </c>
      <c r="AH1875" s="32">
        <v>49.01</v>
      </c>
      <c r="AI1875" s="33">
        <v>1874</v>
      </c>
      <c r="AK1875" s="34" t="s">
        <v>2160</v>
      </c>
      <c r="AL1875" s="29" t="s">
        <v>2176</v>
      </c>
      <c r="AM1875" s="29">
        <v>193</v>
      </c>
      <c r="AN1875" s="34" t="s">
        <v>2160</v>
      </c>
      <c r="AO1875" s="29" t="s">
        <v>2176</v>
      </c>
      <c r="AP1875" s="29">
        <v>3825724</v>
      </c>
    </row>
    <row r="1876" spans="26:42" x14ac:dyDescent="0.25">
      <c r="Z1876"/>
      <c r="AF1876" s="29" t="s">
        <v>2160</v>
      </c>
      <c r="AG1876" s="29" t="s">
        <v>2177</v>
      </c>
      <c r="AH1876" s="32">
        <v>15.19</v>
      </c>
      <c r="AI1876" s="33">
        <v>1875</v>
      </c>
      <c r="AK1876" s="34" t="s">
        <v>2160</v>
      </c>
      <c r="AL1876" s="29" t="s">
        <v>2177</v>
      </c>
      <c r="AM1876" s="29">
        <v>348</v>
      </c>
      <c r="AN1876" s="34" t="s">
        <v>2160</v>
      </c>
      <c r="AO1876" s="29" t="s">
        <v>2177</v>
      </c>
      <c r="AP1876" s="29">
        <v>23234522</v>
      </c>
    </row>
    <row r="1877" spans="26:42" x14ac:dyDescent="0.25">
      <c r="Z1877"/>
      <c r="AF1877" s="29" t="s">
        <v>2160</v>
      </c>
      <c r="AG1877" s="29" t="s">
        <v>2178</v>
      </c>
      <c r="AH1877" s="32">
        <v>34.17</v>
      </c>
      <c r="AI1877" s="33">
        <v>1876</v>
      </c>
      <c r="AK1877" s="34" t="s">
        <v>2160</v>
      </c>
      <c r="AL1877" s="29" t="s">
        <v>2178</v>
      </c>
      <c r="AM1877" s="29">
        <v>445</v>
      </c>
      <c r="AN1877" s="34" t="s">
        <v>2160</v>
      </c>
      <c r="AO1877" s="29" t="s">
        <v>2178</v>
      </c>
      <c r="AP1877" s="29">
        <v>13038566</v>
      </c>
    </row>
    <row r="1878" spans="26:42" x14ac:dyDescent="0.25">
      <c r="Z1878"/>
      <c r="AF1878" s="29" t="s">
        <v>2160</v>
      </c>
      <c r="AG1878" s="29" t="s">
        <v>2179</v>
      </c>
      <c r="AH1878" s="32">
        <v>48.58</v>
      </c>
      <c r="AI1878" s="33">
        <v>1877</v>
      </c>
      <c r="AK1878" s="34" t="s">
        <v>2160</v>
      </c>
      <c r="AL1878" s="29" t="s">
        <v>2179</v>
      </c>
      <c r="AM1878" s="29">
        <v>420</v>
      </c>
      <c r="AN1878" s="34" t="s">
        <v>2160</v>
      </c>
      <c r="AO1878" s="29" t="s">
        <v>2179</v>
      </c>
      <c r="AP1878" s="29">
        <v>8737416</v>
      </c>
    </row>
    <row r="1879" spans="26:42" x14ac:dyDescent="0.25">
      <c r="Z1879"/>
      <c r="AF1879" s="29" t="s">
        <v>2160</v>
      </c>
      <c r="AG1879" s="29" t="s">
        <v>2180</v>
      </c>
      <c r="AH1879" s="32">
        <v>39.56</v>
      </c>
      <c r="AI1879" s="33">
        <v>1878</v>
      </c>
      <c r="AK1879" s="34" t="s">
        <v>2160</v>
      </c>
      <c r="AL1879" s="29" t="s">
        <v>2180</v>
      </c>
      <c r="AM1879" s="29">
        <v>311</v>
      </c>
      <c r="AN1879" s="34" t="s">
        <v>2160</v>
      </c>
      <c r="AO1879" s="29" t="s">
        <v>2180</v>
      </c>
      <c r="AP1879" s="29">
        <v>7900007</v>
      </c>
    </row>
    <row r="1880" spans="26:42" x14ac:dyDescent="0.25">
      <c r="Z1880"/>
      <c r="AF1880" s="29" t="s">
        <v>2160</v>
      </c>
      <c r="AG1880" s="29" t="s">
        <v>2181</v>
      </c>
      <c r="AH1880" s="32">
        <v>77.27</v>
      </c>
      <c r="AI1880" s="33">
        <v>1879</v>
      </c>
      <c r="AK1880" s="34" t="s">
        <v>2160</v>
      </c>
      <c r="AL1880" s="29" t="s">
        <v>2181</v>
      </c>
      <c r="AM1880" s="29">
        <v>940</v>
      </c>
      <c r="AN1880" s="34" t="s">
        <v>2160</v>
      </c>
      <c r="AO1880" s="29" t="s">
        <v>2181</v>
      </c>
      <c r="AP1880" s="29">
        <v>12268026</v>
      </c>
    </row>
    <row r="1881" spans="26:42" x14ac:dyDescent="0.25">
      <c r="Z1881"/>
      <c r="AF1881" s="29" t="s">
        <v>2160</v>
      </c>
      <c r="AG1881" s="29" t="s">
        <v>2182</v>
      </c>
      <c r="AH1881" s="32">
        <v>46.79</v>
      </c>
      <c r="AI1881" s="33">
        <v>1880</v>
      </c>
      <c r="AK1881" s="34" t="s">
        <v>2160</v>
      </c>
      <c r="AL1881" s="29" t="s">
        <v>2182</v>
      </c>
      <c r="AM1881" s="29">
        <v>421</v>
      </c>
      <c r="AN1881" s="34" t="s">
        <v>2160</v>
      </c>
      <c r="AO1881" s="29" t="s">
        <v>2182</v>
      </c>
      <c r="AP1881" s="29">
        <v>8998240</v>
      </c>
    </row>
    <row r="1882" spans="26:42" x14ac:dyDescent="0.25">
      <c r="Z1882"/>
      <c r="AF1882" s="29" t="s">
        <v>2160</v>
      </c>
      <c r="AG1882" s="29" t="s">
        <v>2183</v>
      </c>
      <c r="AH1882" s="32">
        <v>44.86</v>
      </c>
      <c r="AI1882" s="33">
        <v>1881</v>
      </c>
      <c r="AK1882" s="34" t="s">
        <v>2160</v>
      </c>
      <c r="AL1882" s="29" t="s">
        <v>2183</v>
      </c>
      <c r="AM1882" s="29">
        <v>327</v>
      </c>
      <c r="AN1882" s="34" t="s">
        <v>2160</v>
      </c>
      <c r="AO1882" s="29" t="s">
        <v>2183</v>
      </c>
      <c r="AP1882" s="29">
        <v>7245487</v>
      </c>
    </row>
    <row r="1883" spans="26:42" x14ac:dyDescent="0.25">
      <c r="Z1883"/>
      <c r="AF1883" s="29" t="s">
        <v>2160</v>
      </c>
      <c r="AG1883" s="29" t="s">
        <v>2184</v>
      </c>
      <c r="AH1883" s="32">
        <v>76.42</v>
      </c>
      <c r="AI1883" s="33">
        <v>1882</v>
      </c>
      <c r="AK1883" s="34" t="s">
        <v>2160</v>
      </c>
      <c r="AL1883" s="29" t="s">
        <v>2184</v>
      </c>
      <c r="AM1883" s="29">
        <v>262</v>
      </c>
      <c r="AN1883" s="34" t="s">
        <v>2160</v>
      </c>
      <c r="AO1883" s="29" t="s">
        <v>2184</v>
      </c>
      <c r="AP1883" s="29">
        <v>3395791</v>
      </c>
    </row>
    <row r="1884" spans="26:42" x14ac:dyDescent="0.25">
      <c r="Z1884"/>
      <c r="AF1884" s="29" t="s">
        <v>2160</v>
      </c>
      <c r="AG1884" s="29" t="s">
        <v>2185</v>
      </c>
      <c r="AH1884" s="32">
        <v>26.72</v>
      </c>
      <c r="AI1884" s="33">
        <v>1883</v>
      </c>
      <c r="AK1884" s="34" t="s">
        <v>2160</v>
      </c>
      <c r="AL1884" s="29" t="s">
        <v>2185</v>
      </c>
      <c r="AM1884" s="29">
        <v>295</v>
      </c>
      <c r="AN1884" s="34" t="s">
        <v>2160</v>
      </c>
      <c r="AO1884" s="29" t="s">
        <v>2185</v>
      </c>
      <c r="AP1884" s="29">
        <v>11115161</v>
      </c>
    </row>
    <row r="1885" spans="26:42" x14ac:dyDescent="0.25">
      <c r="Z1885"/>
      <c r="AF1885" s="29" t="s">
        <v>2160</v>
      </c>
      <c r="AG1885" s="29" t="s">
        <v>2186</v>
      </c>
      <c r="AH1885" s="32">
        <v>13.01</v>
      </c>
      <c r="AI1885" s="33">
        <v>1884</v>
      </c>
      <c r="AK1885" s="34" t="s">
        <v>2160</v>
      </c>
      <c r="AL1885" s="29" t="s">
        <v>2186</v>
      </c>
      <c r="AM1885" s="29">
        <v>214</v>
      </c>
      <c r="AN1885" s="34" t="s">
        <v>2160</v>
      </c>
      <c r="AO1885" s="29" t="s">
        <v>2186</v>
      </c>
      <c r="AP1885" s="29">
        <v>16482555</v>
      </c>
    </row>
    <row r="1886" spans="26:42" x14ac:dyDescent="0.25">
      <c r="Z1886"/>
      <c r="AF1886" s="29" t="s">
        <v>2160</v>
      </c>
      <c r="AG1886" s="29" t="s">
        <v>2187</v>
      </c>
      <c r="AH1886" s="32">
        <v>54.71</v>
      </c>
      <c r="AI1886" s="33">
        <v>1885</v>
      </c>
      <c r="AK1886" s="34" t="s">
        <v>2160</v>
      </c>
      <c r="AL1886" s="29" t="s">
        <v>2187</v>
      </c>
      <c r="AM1886" s="29">
        <v>170</v>
      </c>
      <c r="AN1886" s="34" t="s">
        <v>2160</v>
      </c>
      <c r="AO1886" s="29" t="s">
        <v>2187</v>
      </c>
      <c r="AP1886" s="29">
        <v>3143728</v>
      </c>
    </row>
    <row r="1887" spans="26:42" x14ac:dyDescent="0.25">
      <c r="Z1887"/>
      <c r="AF1887" s="29" t="s">
        <v>2160</v>
      </c>
      <c r="AG1887" s="29" t="s">
        <v>2188</v>
      </c>
      <c r="AH1887" s="32">
        <v>22.64</v>
      </c>
      <c r="AI1887" s="33">
        <v>1886</v>
      </c>
      <c r="AK1887" s="34" t="s">
        <v>2160</v>
      </c>
      <c r="AL1887" s="29" t="s">
        <v>2188</v>
      </c>
      <c r="AM1887" s="29">
        <v>374</v>
      </c>
      <c r="AN1887" s="34" t="s">
        <v>2160</v>
      </c>
      <c r="AO1887" s="29" t="s">
        <v>2188</v>
      </c>
      <c r="AP1887" s="29">
        <v>16608506</v>
      </c>
    </row>
    <row r="1888" spans="26:42" x14ac:dyDescent="0.25">
      <c r="Z1888"/>
      <c r="AF1888" s="29" t="s">
        <v>2160</v>
      </c>
      <c r="AG1888" s="29" t="s">
        <v>2189</v>
      </c>
      <c r="AH1888" s="32">
        <v>29.55</v>
      </c>
      <c r="AI1888" s="33">
        <v>1887</v>
      </c>
      <c r="AK1888" s="34" t="s">
        <v>2160</v>
      </c>
      <c r="AL1888" s="29" t="s">
        <v>2189</v>
      </c>
      <c r="AM1888" s="29">
        <v>213</v>
      </c>
      <c r="AN1888" s="34" t="s">
        <v>2160</v>
      </c>
      <c r="AO1888" s="29" t="s">
        <v>2189</v>
      </c>
      <c r="AP1888" s="29">
        <v>7293793</v>
      </c>
    </row>
    <row r="1889" spans="26:42" x14ac:dyDescent="0.25">
      <c r="Z1889"/>
      <c r="AF1889" s="29" t="s">
        <v>2160</v>
      </c>
      <c r="AG1889" s="29" t="s">
        <v>2190</v>
      </c>
      <c r="AH1889" s="32">
        <v>39.39</v>
      </c>
      <c r="AI1889" s="33">
        <v>1888</v>
      </c>
      <c r="AK1889" s="34" t="s">
        <v>2160</v>
      </c>
      <c r="AL1889" s="29" t="s">
        <v>2190</v>
      </c>
      <c r="AM1889" s="29">
        <v>420</v>
      </c>
      <c r="AN1889" s="34" t="s">
        <v>2160</v>
      </c>
      <c r="AO1889" s="29" t="s">
        <v>2190</v>
      </c>
      <c r="AP1889" s="29">
        <v>10763630</v>
      </c>
    </row>
    <row r="1890" spans="26:42" x14ac:dyDescent="0.25">
      <c r="Z1890"/>
      <c r="AF1890" s="29" t="s">
        <v>2160</v>
      </c>
      <c r="AG1890" s="29" t="s">
        <v>2191</v>
      </c>
      <c r="AH1890" s="32">
        <v>23.3</v>
      </c>
      <c r="AI1890" s="33">
        <v>1889</v>
      </c>
      <c r="AK1890" s="34" t="s">
        <v>2160</v>
      </c>
      <c r="AL1890" s="29" t="s">
        <v>2191</v>
      </c>
      <c r="AM1890" s="29">
        <v>292</v>
      </c>
      <c r="AN1890" s="34" t="s">
        <v>2160</v>
      </c>
      <c r="AO1890" s="29" t="s">
        <v>2191</v>
      </c>
      <c r="AP1890" s="29">
        <v>12658894</v>
      </c>
    </row>
    <row r="1891" spans="26:42" x14ac:dyDescent="0.25">
      <c r="Z1891"/>
      <c r="AF1891" s="29" t="s">
        <v>2160</v>
      </c>
      <c r="AG1891" s="29" t="s">
        <v>2192</v>
      </c>
      <c r="AH1891" s="32">
        <v>24.38</v>
      </c>
      <c r="AI1891" s="33">
        <v>1890</v>
      </c>
      <c r="AK1891" s="34" t="s">
        <v>2160</v>
      </c>
      <c r="AL1891" s="29" t="s">
        <v>2192</v>
      </c>
      <c r="AM1891" s="29">
        <v>598</v>
      </c>
      <c r="AN1891" s="34" t="s">
        <v>2160</v>
      </c>
      <c r="AO1891" s="29" t="s">
        <v>2192</v>
      </c>
      <c r="AP1891" s="29">
        <v>24585644</v>
      </c>
    </row>
    <row r="1892" spans="26:42" x14ac:dyDescent="0.25">
      <c r="Z1892"/>
      <c r="AF1892" s="29" t="s">
        <v>2160</v>
      </c>
      <c r="AG1892" s="29" t="s">
        <v>2193</v>
      </c>
      <c r="AH1892" s="32">
        <v>9.74</v>
      </c>
      <c r="AI1892" s="33">
        <v>1891</v>
      </c>
      <c r="AK1892" s="34" t="s">
        <v>2160</v>
      </c>
      <c r="AL1892" s="29" t="s">
        <v>2193</v>
      </c>
      <c r="AM1892" s="29">
        <v>118</v>
      </c>
      <c r="AN1892" s="34" t="s">
        <v>2160</v>
      </c>
      <c r="AO1892" s="29" t="s">
        <v>2193</v>
      </c>
      <c r="AP1892" s="29">
        <v>11958060</v>
      </c>
    </row>
    <row r="1893" spans="26:42" x14ac:dyDescent="0.25">
      <c r="Z1893"/>
      <c r="AF1893" s="29" t="s">
        <v>2160</v>
      </c>
      <c r="AG1893" s="29" t="s">
        <v>2194</v>
      </c>
      <c r="AH1893" s="32">
        <v>40.119999999999997</v>
      </c>
      <c r="AI1893" s="33">
        <v>1892</v>
      </c>
      <c r="AK1893" s="34" t="s">
        <v>2160</v>
      </c>
      <c r="AL1893" s="29" t="s">
        <v>2194</v>
      </c>
      <c r="AM1893" s="29">
        <v>264</v>
      </c>
      <c r="AN1893" s="34" t="s">
        <v>2160</v>
      </c>
      <c r="AO1893" s="29" t="s">
        <v>2194</v>
      </c>
      <c r="AP1893" s="29">
        <v>6629423</v>
      </c>
    </row>
    <row r="1894" spans="26:42" x14ac:dyDescent="0.25">
      <c r="Z1894"/>
      <c r="AF1894" s="29" t="s">
        <v>2160</v>
      </c>
      <c r="AG1894" s="29" t="s">
        <v>2195</v>
      </c>
      <c r="AH1894" s="32">
        <v>18.850000000000001</v>
      </c>
      <c r="AI1894" s="33">
        <v>1893</v>
      </c>
      <c r="AK1894" s="34" t="s">
        <v>2160</v>
      </c>
      <c r="AL1894" s="29" t="s">
        <v>2195</v>
      </c>
      <c r="AM1894" s="29">
        <v>318</v>
      </c>
      <c r="AN1894" s="34" t="s">
        <v>2160</v>
      </c>
      <c r="AO1894" s="29" t="s">
        <v>2195</v>
      </c>
      <c r="AP1894" s="29">
        <v>16819304</v>
      </c>
    </row>
    <row r="1895" spans="26:42" x14ac:dyDescent="0.25">
      <c r="Z1895"/>
      <c r="AF1895" s="29" t="s">
        <v>2160</v>
      </c>
      <c r="AG1895" s="29" t="s">
        <v>2196</v>
      </c>
      <c r="AH1895" s="32">
        <v>29.53</v>
      </c>
      <c r="AI1895" s="33">
        <v>1894</v>
      </c>
      <c r="AK1895" s="34" t="s">
        <v>2160</v>
      </c>
      <c r="AL1895" s="29" t="s">
        <v>2196</v>
      </c>
      <c r="AM1895" s="29">
        <v>207</v>
      </c>
      <c r="AN1895" s="34" t="s">
        <v>2160</v>
      </c>
      <c r="AO1895" s="29" t="s">
        <v>2196</v>
      </c>
      <c r="AP1895" s="29">
        <v>7026003</v>
      </c>
    </row>
    <row r="1896" spans="26:42" x14ac:dyDescent="0.25">
      <c r="Z1896"/>
      <c r="AF1896" s="29" t="s">
        <v>2160</v>
      </c>
      <c r="AG1896" s="29" t="s">
        <v>2197</v>
      </c>
      <c r="AH1896" s="32">
        <v>29.21</v>
      </c>
      <c r="AI1896" s="33">
        <v>1895</v>
      </c>
      <c r="AK1896" s="34" t="s">
        <v>2160</v>
      </c>
      <c r="AL1896" s="29" t="s">
        <v>2197</v>
      </c>
      <c r="AM1896" s="29">
        <v>113</v>
      </c>
      <c r="AN1896" s="34" t="s">
        <v>2160</v>
      </c>
      <c r="AO1896" s="29" t="s">
        <v>2197</v>
      </c>
      <c r="AP1896" s="29">
        <v>3850927</v>
      </c>
    </row>
    <row r="1897" spans="26:42" x14ac:dyDescent="0.25">
      <c r="Z1897"/>
      <c r="AF1897" s="29" t="s">
        <v>2160</v>
      </c>
      <c r="AG1897" s="29" t="s">
        <v>2198</v>
      </c>
      <c r="AH1897" s="32">
        <v>32.79</v>
      </c>
      <c r="AI1897" s="33">
        <v>1896</v>
      </c>
      <c r="AK1897" s="34" t="s">
        <v>2160</v>
      </c>
      <c r="AL1897" s="29" t="s">
        <v>2198</v>
      </c>
      <c r="AM1897" s="29">
        <v>194</v>
      </c>
      <c r="AN1897" s="34" t="s">
        <v>2160</v>
      </c>
      <c r="AO1897" s="29" t="s">
        <v>2198</v>
      </c>
      <c r="AP1897" s="29">
        <v>6022707</v>
      </c>
    </row>
    <row r="1898" spans="26:42" x14ac:dyDescent="0.25">
      <c r="Z1898"/>
      <c r="AF1898" s="29" t="s">
        <v>2160</v>
      </c>
      <c r="AG1898" s="29" t="s">
        <v>2199</v>
      </c>
      <c r="AH1898" s="32">
        <v>52.17</v>
      </c>
      <c r="AI1898" s="33">
        <v>1897</v>
      </c>
      <c r="AK1898" s="34" t="s">
        <v>2160</v>
      </c>
      <c r="AL1898" s="29" t="s">
        <v>2199</v>
      </c>
      <c r="AM1898" s="29">
        <v>555</v>
      </c>
      <c r="AN1898" s="34" t="s">
        <v>2160</v>
      </c>
      <c r="AO1898" s="29" t="s">
        <v>2199</v>
      </c>
      <c r="AP1898" s="29">
        <v>10657186</v>
      </c>
    </row>
    <row r="1899" spans="26:42" x14ac:dyDescent="0.25">
      <c r="Z1899"/>
      <c r="AF1899" s="29" t="s">
        <v>2160</v>
      </c>
      <c r="AG1899" s="29" t="s">
        <v>2200</v>
      </c>
      <c r="AH1899" s="32">
        <v>42.2</v>
      </c>
      <c r="AI1899" s="33">
        <v>1898</v>
      </c>
      <c r="AK1899" s="34" t="s">
        <v>2160</v>
      </c>
      <c r="AL1899" s="29" t="s">
        <v>2200</v>
      </c>
      <c r="AM1899" s="29">
        <v>746</v>
      </c>
      <c r="AN1899" s="34" t="s">
        <v>2160</v>
      </c>
      <c r="AO1899" s="29" t="s">
        <v>2200</v>
      </c>
      <c r="AP1899" s="29">
        <v>17418651</v>
      </c>
    </row>
    <row r="1900" spans="26:42" x14ac:dyDescent="0.25">
      <c r="Z1900"/>
      <c r="AF1900" s="29" t="s">
        <v>2160</v>
      </c>
      <c r="AG1900" s="29" t="s">
        <v>2201</v>
      </c>
      <c r="AH1900" s="32">
        <v>51.74</v>
      </c>
      <c r="AI1900" s="33">
        <v>1899</v>
      </c>
      <c r="AK1900" s="34" t="s">
        <v>2160</v>
      </c>
      <c r="AL1900" s="29" t="s">
        <v>2201</v>
      </c>
      <c r="AM1900" s="29">
        <v>522</v>
      </c>
      <c r="AN1900" s="34" t="s">
        <v>2160</v>
      </c>
      <c r="AO1900" s="29" t="s">
        <v>2201</v>
      </c>
      <c r="AP1900" s="29">
        <v>10194302</v>
      </c>
    </row>
    <row r="1901" spans="26:42" x14ac:dyDescent="0.25">
      <c r="Z1901"/>
      <c r="AF1901" s="29" t="s">
        <v>2160</v>
      </c>
      <c r="AG1901" s="29" t="s">
        <v>2202</v>
      </c>
      <c r="AH1901" s="32">
        <v>31.74</v>
      </c>
      <c r="AI1901" s="33">
        <v>1900</v>
      </c>
      <c r="AK1901" s="34" t="s">
        <v>2160</v>
      </c>
      <c r="AL1901" s="29" t="s">
        <v>2202</v>
      </c>
      <c r="AM1901" s="29">
        <v>246</v>
      </c>
      <c r="AN1901" s="34" t="s">
        <v>2160</v>
      </c>
      <c r="AO1901" s="29" t="s">
        <v>2202</v>
      </c>
      <c r="AP1901" s="29">
        <v>7687862</v>
      </c>
    </row>
    <row r="1902" spans="26:42" x14ac:dyDescent="0.25">
      <c r="Z1902"/>
      <c r="AF1902" s="29" t="s">
        <v>2160</v>
      </c>
      <c r="AG1902" s="29" t="s">
        <v>2203</v>
      </c>
      <c r="AH1902" s="32">
        <v>8.94</v>
      </c>
      <c r="AI1902" s="33">
        <v>1901</v>
      </c>
      <c r="AK1902" s="34" t="s">
        <v>2160</v>
      </c>
      <c r="AL1902" s="29" t="s">
        <v>2203</v>
      </c>
      <c r="AM1902" s="29">
        <v>360</v>
      </c>
      <c r="AN1902" s="34" t="s">
        <v>2160</v>
      </c>
      <c r="AO1902" s="29" t="s">
        <v>2203</v>
      </c>
      <c r="AP1902" s="29">
        <v>40081183</v>
      </c>
    </row>
    <row r="1903" spans="26:42" x14ac:dyDescent="0.25">
      <c r="Z1903"/>
      <c r="AF1903" s="29" t="s">
        <v>2160</v>
      </c>
      <c r="AG1903" s="29" t="s">
        <v>2204</v>
      </c>
      <c r="AH1903" s="32">
        <v>51.5</v>
      </c>
      <c r="AI1903" s="33">
        <v>1902</v>
      </c>
      <c r="AK1903" s="34" t="s">
        <v>2160</v>
      </c>
      <c r="AL1903" s="29" t="s">
        <v>2204</v>
      </c>
      <c r="AM1903" s="29">
        <v>242</v>
      </c>
      <c r="AN1903" s="34" t="s">
        <v>2160</v>
      </c>
      <c r="AO1903" s="29" t="s">
        <v>2204</v>
      </c>
      <c r="AP1903" s="29">
        <v>4631192</v>
      </c>
    </row>
    <row r="1904" spans="26:42" x14ac:dyDescent="0.25">
      <c r="Z1904"/>
      <c r="AF1904" s="29" t="s">
        <v>2160</v>
      </c>
      <c r="AG1904" s="29" t="s">
        <v>2205</v>
      </c>
      <c r="AH1904" s="32">
        <v>77.55</v>
      </c>
      <c r="AI1904" s="33">
        <v>1903</v>
      </c>
      <c r="AK1904" s="34" t="s">
        <v>2160</v>
      </c>
      <c r="AL1904" s="29" t="s">
        <v>2205</v>
      </c>
      <c r="AM1904" s="29">
        <v>413</v>
      </c>
      <c r="AN1904" s="34" t="s">
        <v>2160</v>
      </c>
      <c r="AO1904" s="29" t="s">
        <v>2205</v>
      </c>
      <c r="AP1904" s="29">
        <v>5357691</v>
      </c>
    </row>
    <row r="1905" spans="26:42" x14ac:dyDescent="0.25">
      <c r="Z1905"/>
      <c r="AF1905" s="29" t="s">
        <v>2160</v>
      </c>
      <c r="AG1905" s="29" t="s">
        <v>2206</v>
      </c>
      <c r="AH1905" s="32">
        <v>86.23</v>
      </c>
      <c r="AI1905" s="33">
        <v>1904</v>
      </c>
      <c r="AK1905" s="34" t="s">
        <v>2160</v>
      </c>
      <c r="AL1905" s="29" t="s">
        <v>2206</v>
      </c>
      <c r="AM1905" s="29">
        <v>663</v>
      </c>
      <c r="AN1905" s="34" t="s">
        <v>2160</v>
      </c>
      <c r="AO1905" s="29" t="s">
        <v>2206</v>
      </c>
      <c r="AP1905" s="29">
        <v>7700523</v>
      </c>
    </row>
    <row r="1906" spans="26:42" x14ac:dyDescent="0.25">
      <c r="Z1906"/>
      <c r="AN1906" s="33"/>
    </row>
    <row r="1907" spans="26:42" x14ac:dyDescent="0.25">
      <c r="Z1907"/>
      <c r="AN1907" s="33"/>
    </row>
    <row r="1908" spans="26:42" x14ac:dyDescent="0.25">
      <c r="Z1908"/>
      <c r="AN1908" s="33"/>
    </row>
    <row r="1909" spans="26:42" x14ac:dyDescent="0.25">
      <c r="Z1909"/>
      <c r="AN1909" s="33"/>
    </row>
    <row r="1910" spans="26:42" x14ac:dyDescent="0.25">
      <c r="Z1910"/>
      <c r="AN1910" s="33"/>
    </row>
    <row r="1911" spans="26:42" x14ac:dyDescent="0.25">
      <c r="Z1911"/>
      <c r="AN1911" s="33"/>
    </row>
    <row r="1912" spans="26:42" x14ac:dyDescent="0.25">
      <c r="Z1912"/>
      <c r="AN1912" s="33"/>
    </row>
    <row r="1913" spans="26:42" x14ac:dyDescent="0.25">
      <c r="Z1913"/>
      <c r="AN1913" s="33"/>
    </row>
    <row r="1914" spans="26:42" x14ac:dyDescent="0.25">
      <c r="Z1914"/>
      <c r="AN1914" s="33"/>
    </row>
    <row r="1915" spans="26:42" x14ac:dyDescent="0.25">
      <c r="Z1915"/>
      <c r="AN1915" s="33"/>
    </row>
    <row r="1916" spans="26:42" x14ac:dyDescent="0.25">
      <c r="Z1916"/>
      <c r="AN1916" s="33"/>
    </row>
    <row r="1917" spans="26:42" x14ac:dyDescent="0.25">
      <c r="Z1917"/>
      <c r="AN1917" s="33"/>
    </row>
    <row r="1918" spans="26:42" x14ac:dyDescent="0.25">
      <c r="Z1918"/>
      <c r="AN1918" s="33"/>
    </row>
    <row r="1919" spans="26:42" x14ac:dyDescent="0.25">
      <c r="AN1919" s="33"/>
    </row>
  </sheetData>
  <sheetProtection algorithmName="SHA-512" hashValue="FeH9Mh+GET4ObWYCmpSLngImWPfehdGHUc8uIlNoMXHF57W4vAwNAT8AXlea2A7aVhH1PQ8rej2XQcUWs2BlCA==" saltValue="JiGhrVt43ZT3bstlTj0+TA==" spinCount="100000" sheet="1" objects="1" scenarios="1"/>
  <autoFilter ref="AF1:AH1"/>
  <mergeCells count="4">
    <mergeCell ref="AK1:AM1"/>
    <mergeCell ref="AN1:AP1"/>
    <mergeCell ref="B8:C8"/>
    <mergeCell ref="B5:V5"/>
  </mergeCells>
  <conditionalFormatting sqref="V12:V41">
    <cfRule type="cellIs" dxfId="7" priority="8" operator="equal">
      <formula>"obec je zadaná viackrát"</formula>
    </cfRule>
  </conditionalFormatting>
  <conditionalFormatting sqref="V12:V41">
    <cfRule type="cellIs" dxfId="6" priority="7" operator="equal">
      <formula>"vyberte obec"</formula>
    </cfRule>
  </conditionalFormatting>
  <conditionalFormatting sqref="B7">
    <cfRule type="cellIs" dxfId="5" priority="6" operator="equal">
      <formula>"nezadané miesto realizácie"</formula>
    </cfRule>
  </conditionalFormatting>
  <conditionalFormatting sqref="B12:B41">
    <cfRule type="expression" dxfId="4" priority="5">
      <formula>W12="chybne zadané okres/obec"</formula>
    </cfRule>
  </conditionalFormatting>
  <conditionalFormatting sqref="B12:B41">
    <cfRule type="expression" dxfId="3" priority="4">
      <formula>X12="chybne zadané okres/obec"</formula>
    </cfRule>
  </conditionalFormatting>
  <conditionalFormatting sqref="C12:C41">
    <cfRule type="expression" dxfId="2" priority="2">
      <formula>W12="chybne zadané okres/obec"</formula>
    </cfRule>
    <cfRule type="expression" dxfId="1" priority="3">
      <formula>X12="chybne zadané okres/obec"</formula>
    </cfRule>
  </conditionalFormatting>
  <conditionalFormatting sqref="B8">
    <cfRule type="cellIs" dxfId="0" priority="1" operator="equal">
      <formula>"v červeno označených riadkoch sú chybne zadané údaje"</formula>
    </cfRule>
  </conditionalFormatting>
  <dataValidations count="2">
    <dataValidation type="list" allowBlank="1" showInputMessage="1" showErrorMessage="1" sqref="B12:B41">
      <formula1>$Z$7:$Z$79</formula1>
    </dataValidation>
    <dataValidation type="list" allowBlank="1" showInputMessage="1" showErrorMessage="1" sqref="C12:C41">
      <formula1>INDIRECT(B12)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74</vt:i4>
      </vt:variant>
    </vt:vector>
  </HeadingPairs>
  <TitlesOfParts>
    <vt:vector size="76" baseType="lpstr">
      <vt:lpstr>7.5</vt:lpstr>
      <vt:lpstr>Nezamestnanosť_a_Hustota</vt:lpstr>
      <vt:lpstr>Nezamestnanosť_a_Hustota!Oblasť_tlače</vt:lpstr>
      <vt:lpstr>Okres_Bánovce_nad_Bebravou</vt:lpstr>
      <vt:lpstr>Okres_Banská_Bystrica</vt:lpstr>
      <vt:lpstr>Okres_Banská_Štiavnica</vt:lpstr>
      <vt:lpstr>Okres_Bardejov</vt:lpstr>
      <vt:lpstr>Okres_Brezno</vt:lpstr>
      <vt:lpstr>Okres_Bytča</vt:lpstr>
      <vt:lpstr>Okres_Čadca</vt:lpstr>
      <vt:lpstr>Okres_Detva</vt:lpstr>
      <vt:lpstr>Okres_Dolný_Kubín</vt:lpstr>
      <vt:lpstr>Okres_Dunajská_Streda</vt:lpstr>
      <vt:lpstr>Okres_Galanta</vt:lpstr>
      <vt:lpstr>Okres_Gelnica</vt:lpstr>
      <vt:lpstr>Okres_Hlohovec</vt:lpstr>
      <vt:lpstr>Okres_Humenné</vt:lpstr>
      <vt:lpstr>Okres_Ilava</vt:lpstr>
      <vt:lpstr>Okres_Kežmarok</vt:lpstr>
      <vt:lpstr>Okres_Komárno</vt:lpstr>
      <vt:lpstr>Okres_Košice___okolie</vt:lpstr>
      <vt:lpstr>Okres_Košice_I</vt:lpstr>
      <vt:lpstr>Okres_Košice_II</vt:lpstr>
      <vt:lpstr>Okres_Košice_IV</vt:lpstr>
      <vt:lpstr>Okres_Krupina</vt:lpstr>
      <vt:lpstr>Okres_Kysucké_Nové_Mesto</vt:lpstr>
      <vt:lpstr>Okres_Levice</vt:lpstr>
      <vt:lpstr>Okres_Levoča</vt:lpstr>
      <vt:lpstr>Okres_Liptovský_Mikuláš</vt:lpstr>
      <vt:lpstr>Okres_Lučenec</vt:lpstr>
      <vt:lpstr>Okres_Malacky</vt:lpstr>
      <vt:lpstr>Okres_Martin</vt:lpstr>
      <vt:lpstr>Okres_Medzilaborce</vt:lpstr>
      <vt:lpstr>Okres_Michalovce</vt:lpstr>
      <vt:lpstr>Okres_Myjava</vt:lpstr>
      <vt:lpstr>Okres_Námestovo</vt:lpstr>
      <vt:lpstr>Okres_Nitra</vt:lpstr>
      <vt:lpstr>Okres_Nové_Mesto_nad_Váhom</vt:lpstr>
      <vt:lpstr>Okres_Nové_Zámky</vt:lpstr>
      <vt:lpstr>Okres_Partizánske</vt:lpstr>
      <vt:lpstr>Okres_Pezinok</vt:lpstr>
      <vt:lpstr>Okres_Piešťany</vt:lpstr>
      <vt:lpstr>Okres_Poltár</vt:lpstr>
      <vt:lpstr>Okres_Poprad</vt:lpstr>
      <vt:lpstr>Okres_Považská_Bystrica</vt:lpstr>
      <vt:lpstr>Okres_Prešov</vt:lpstr>
      <vt:lpstr>Okres_Prievidza</vt:lpstr>
      <vt:lpstr>Okres_Púchov</vt:lpstr>
      <vt:lpstr>Okres_Revúca</vt:lpstr>
      <vt:lpstr>Okres_Rimavská_Sobota</vt:lpstr>
      <vt:lpstr>Okres_Rožňava</vt:lpstr>
      <vt:lpstr>Okres_Ružomberok</vt:lpstr>
      <vt:lpstr>Okres_Sabinov</vt:lpstr>
      <vt:lpstr>Okres_Senec</vt:lpstr>
      <vt:lpstr>Okres_Senica</vt:lpstr>
      <vt:lpstr>Okres_Skalica</vt:lpstr>
      <vt:lpstr>Okres_Snina</vt:lpstr>
      <vt:lpstr>Okres_Sobrance</vt:lpstr>
      <vt:lpstr>Okres_Spišská_Nová_Ves</vt:lpstr>
      <vt:lpstr>Okres_Stará_Ľubovňa</vt:lpstr>
      <vt:lpstr>Okres_Stropkov</vt:lpstr>
      <vt:lpstr>Okres_Svidník</vt:lpstr>
      <vt:lpstr>Okres_Šaľa</vt:lpstr>
      <vt:lpstr>Okres_Topoľčany</vt:lpstr>
      <vt:lpstr>Okres_Trebišov</vt:lpstr>
      <vt:lpstr>Okres_Trenčín</vt:lpstr>
      <vt:lpstr>Okres_Trnava</vt:lpstr>
      <vt:lpstr>Okres_Turčianske_Teplice</vt:lpstr>
      <vt:lpstr>Okres_Tvrdošín</vt:lpstr>
      <vt:lpstr>Okres_Veľký_Krtíš</vt:lpstr>
      <vt:lpstr>Okres_Vranov_nad_Topľou</vt:lpstr>
      <vt:lpstr>Okres_Zlaté_Moravce</vt:lpstr>
      <vt:lpstr>Okres_Zvolen</vt:lpstr>
      <vt:lpstr>Okres_Žarnovica</vt:lpstr>
      <vt:lpstr>Okres_Žiar_nad_Hronom</vt:lpstr>
      <vt:lpstr>Okres_Žilina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2016-01-05T11:24:25Z</cp:lastPrinted>
  <dcterms:created xsi:type="dcterms:W3CDTF">2015-10-04T18:10:12Z</dcterms:created>
  <dcterms:modified xsi:type="dcterms:W3CDTF">2016-01-05T11:24:40Z</dcterms:modified>
</cp:coreProperties>
</file>