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00 Sekcia projektovych podpor\440\Interne\Interne PRV 14-20\ZVEREJŇOVANIE\2016\zverej SUMAR\"/>
    </mc:Choice>
  </mc:AlternateContent>
  <bookViews>
    <workbookView xWindow="0" yWindow="0" windowWidth="27915" windowHeight="9945"/>
  </bookViews>
  <sheets>
    <sheet name="sumar v EUR" sheetId="116" r:id="rId1"/>
    <sheet name="s.-VUC v EUR" sheetId="6" r:id="rId2"/>
    <sheet name="s.-FO" sheetId="114" r:id="rId3"/>
    <sheet name="priority + FO" sheetId="117" r:id="rId4"/>
    <sheet name="sumar v SKK" sheetId="7" state="hidden" r:id="rId5"/>
    <sheet name="s.-ciele v SKK" sheetId="2" state="hidden" r:id="rId6"/>
    <sheet name="s.-RP v SKK" sheetId="3" state="hidden" r:id="rId7"/>
  </sheets>
  <definedNames>
    <definedName name="_xlnm._FilterDatabase" localSheetId="2" hidden="1">'s.-FO'!$A$7:$Z$142</definedName>
    <definedName name="_xlnm._FilterDatabase" localSheetId="1" hidden="1">'s.-VUC v EUR'!$A$7:$V$136</definedName>
    <definedName name="_xlnm.Print_Titles" localSheetId="5">'s.-ciele v SKK'!$7:$9</definedName>
    <definedName name="_xlnm.Print_Titles" localSheetId="2">'s.-FO'!$7:$10</definedName>
    <definedName name="_xlnm.Print_Titles" localSheetId="6">'s.-RP v SKK'!$7:$9</definedName>
    <definedName name="_xlnm.Print_Titles" localSheetId="1">'s.-VUC v EUR'!$7:$9</definedName>
    <definedName name="_xlnm.Print_Area" localSheetId="3">'priority + FO'!$A$1:$Y$42</definedName>
    <definedName name="_xlnm.Print_Area" localSheetId="5">'s.-ciele v SKK'!$A$1:$U$96</definedName>
    <definedName name="_xlnm.Print_Area" localSheetId="2">'s.-FO'!$A$1:$Z$144</definedName>
    <definedName name="_xlnm.Print_Area" localSheetId="6">'s.-RP v SKK'!$A$1:$U$163</definedName>
    <definedName name="_xlnm.Print_Area" localSheetId="1">'s.-VUC v EUR'!$A$1:$X$246</definedName>
    <definedName name="_xlnm.Print_Area" localSheetId="0">'sumar v EUR'!$A$1:$W$60</definedName>
    <definedName name="_xlnm.Print_Area" localSheetId="4">'sumar v SKK'!$A$1:$U$31</definedName>
  </definedNames>
  <calcPr calcId="152511"/>
</workbook>
</file>

<file path=xl/calcChain.xml><?xml version="1.0" encoding="utf-8"?>
<calcChain xmlns="http://schemas.openxmlformats.org/spreadsheetml/2006/main">
  <c r="E199" i="6" l="1"/>
  <c r="W23" i="116" l="1"/>
  <c r="Q58" i="114" l="1"/>
  <c r="R58" i="114"/>
  <c r="S58" i="114"/>
  <c r="Z82" i="114" l="1"/>
  <c r="V82" i="114" l="1"/>
  <c r="M58" i="114" l="1"/>
  <c r="N58" i="114"/>
  <c r="L58" i="114"/>
  <c r="Z68" i="114" l="1"/>
  <c r="F117" i="114" l="1"/>
  <c r="G117" i="114"/>
  <c r="G113" i="114"/>
  <c r="F113" i="114"/>
  <c r="X61" i="114" l="1"/>
  <c r="Y61" i="114"/>
  <c r="Z61" i="114"/>
  <c r="W61" i="114"/>
  <c r="D49" i="116" l="1"/>
  <c r="C55" i="116"/>
  <c r="Z58" i="114" l="1"/>
  <c r="Y58" i="114"/>
  <c r="X58" i="114"/>
  <c r="W58" i="114"/>
  <c r="V58" i="114"/>
  <c r="D4" i="114" l="1"/>
  <c r="O11" i="114"/>
  <c r="P11" i="114"/>
  <c r="T11" i="114"/>
  <c r="U11" i="114"/>
  <c r="O12" i="114"/>
  <c r="P12" i="114"/>
  <c r="T12" i="114"/>
  <c r="U12" i="114"/>
  <c r="O13" i="114"/>
  <c r="P13" i="114"/>
  <c r="T13" i="114"/>
  <c r="U13" i="114"/>
  <c r="O14" i="114"/>
  <c r="P14" i="114"/>
  <c r="T14" i="114"/>
  <c r="U14" i="114"/>
  <c r="O15" i="114"/>
  <c r="P15" i="114"/>
  <c r="T15" i="114"/>
  <c r="U15" i="114"/>
  <c r="O16" i="114"/>
  <c r="P16" i="114"/>
  <c r="T16" i="114"/>
  <c r="U16" i="114"/>
  <c r="O17" i="114"/>
  <c r="P17" i="114"/>
  <c r="T17" i="114"/>
  <c r="U17" i="114"/>
  <c r="O18" i="114"/>
  <c r="P18" i="114"/>
  <c r="T18" i="114"/>
  <c r="U18" i="114"/>
  <c r="O19" i="114"/>
  <c r="P19" i="114"/>
  <c r="T19" i="114"/>
  <c r="U19" i="114"/>
  <c r="O20" i="114"/>
  <c r="P20" i="114"/>
  <c r="T20" i="114"/>
  <c r="U20" i="114"/>
  <c r="O21" i="114"/>
  <c r="P21" i="114"/>
  <c r="T21" i="114"/>
  <c r="U21" i="114"/>
  <c r="E22" i="114"/>
  <c r="F22" i="114"/>
  <c r="F35" i="114" s="1"/>
  <c r="G22" i="114"/>
  <c r="H22" i="114"/>
  <c r="I22" i="114"/>
  <c r="J22" i="114"/>
  <c r="J35" i="114" s="1"/>
  <c r="K22" i="114"/>
  <c r="L22" i="114"/>
  <c r="M22" i="114"/>
  <c r="N22" i="114"/>
  <c r="N35" i="114" s="1"/>
  <c r="Q22" i="114"/>
  <c r="R22" i="114"/>
  <c r="S22" i="114"/>
  <c r="V22" i="114"/>
  <c r="W22" i="114"/>
  <c r="O23" i="114"/>
  <c r="P23" i="114"/>
  <c r="T23" i="114"/>
  <c r="U23" i="114"/>
  <c r="O24" i="114"/>
  <c r="P24" i="114"/>
  <c r="T24" i="114"/>
  <c r="U24" i="114"/>
  <c r="O25" i="114"/>
  <c r="P25" i="114"/>
  <c r="T25" i="114"/>
  <c r="U25" i="114"/>
  <c r="O26" i="114"/>
  <c r="P26" i="114"/>
  <c r="T26" i="114"/>
  <c r="U26" i="114"/>
  <c r="O27" i="114"/>
  <c r="P27" i="114"/>
  <c r="T27" i="114"/>
  <c r="U27" i="114"/>
  <c r="O28" i="114"/>
  <c r="P28" i="114"/>
  <c r="T28" i="114"/>
  <c r="U28" i="114"/>
  <c r="O29" i="114"/>
  <c r="P29" i="114"/>
  <c r="T29" i="114"/>
  <c r="U29" i="114"/>
  <c r="O30" i="114"/>
  <c r="P30" i="114"/>
  <c r="T30" i="114"/>
  <c r="U30" i="114"/>
  <c r="O31" i="114"/>
  <c r="P31" i="114"/>
  <c r="T31" i="114"/>
  <c r="U31" i="114"/>
  <c r="O32" i="114"/>
  <c r="P32" i="114"/>
  <c r="T32" i="114"/>
  <c r="U32" i="114"/>
  <c r="O33" i="114"/>
  <c r="P33" i="114"/>
  <c r="T33" i="114"/>
  <c r="U33" i="114"/>
  <c r="E34" i="114"/>
  <c r="E35" i="114" s="1"/>
  <c r="F34" i="114"/>
  <c r="G34" i="114"/>
  <c r="H34" i="114"/>
  <c r="I34" i="114"/>
  <c r="I35" i="114" s="1"/>
  <c r="J34" i="114"/>
  <c r="K34" i="114"/>
  <c r="L34" i="114"/>
  <c r="M34" i="114"/>
  <c r="M35" i="114" s="1"/>
  <c r="N34" i="114"/>
  <c r="P34" i="114"/>
  <c r="Q34" i="114"/>
  <c r="R34" i="114"/>
  <c r="S34" i="114"/>
  <c r="T34" i="114"/>
  <c r="V34" i="114"/>
  <c r="W34" i="114"/>
  <c r="Q35" i="114"/>
  <c r="O36" i="114"/>
  <c r="P36" i="114"/>
  <c r="T36" i="114"/>
  <c r="U36" i="114"/>
  <c r="O37" i="114"/>
  <c r="P37" i="114"/>
  <c r="T37" i="114"/>
  <c r="U37" i="114"/>
  <c r="O38" i="114"/>
  <c r="P38" i="114"/>
  <c r="T38" i="114"/>
  <c r="U38" i="114"/>
  <c r="O39" i="114"/>
  <c r="P39" i="114"/>
  <c r="T39" i="114"/>
  <c r="U39" i="114"/>
  <c r="O40" i="114"/>
  <c r="P40" i="114"/>
  <c r="T40" i="114"/>
  <c r="U40" i="114"/>
  <c r="O41" i="114"/>
  <c r="P41" i="114"/>
  <c r="T41" i="114"/>
  <c r="U41" i="114"/>
  <c r="O42" i="114"/>
  <c r="P42" i="114"/>
  <c r="T42" i="114"/>
  <c r="U42" i="114"/>
  <c r="O43" i="114"/>
  <c r="P43" i="114"/>
  <c r="T43" i="114"/>
  <c r="U43" i="114"/>
  <c r="E44" i="114"/>
  <c r="F44" i="114"/>
  <c r="G44" i="114"/>
  <c r="H44" i="114"/>
  <c r="I44" i="114"/>
  <c r="I54" i="114" s="1"/>
  <c r="J44" i="114"/>
  <c r="K44" i="114"/>
  <c r="L44" i="114"/>
  <c r="M44" i="114"/>
  <c r="O44" i="114" s="1"/>
  <c r="N44" i="114"/>
  <c r="Q44" i="114"/>
  <c r="R44" i="114"/>
  <c r="S44" i="114"/>
  <c r="V44" i="114"/>
  <c r="W44" i="114"/>
  <c r="O45" i="114"/>
  <c r="P45" i="114"/>
  <c r="T45" i="114"/>
  <c r="U45" i="114"/>
  <c r="O46" i="114"/>
  <c r="P46" i="114"/>
  <c r="T46" i="114"/>
  <c r="U46" i="114"/>
  <c r="O47" i="114"/>
  <c r="P47" i="114"/>
  <c r="T47" i="114"/>
  <c r="U47" i="114"/>
  <c r="O48" i="114"/>
  <c r="P48" i="114"/>
  <c r="T48" i="114"/>
  <c r="U48" i="114"/>
  <c r="O49" i="114"/>
  <c r="P49" i="114"/>
  <c r="T49" i="114"/>
  <c r="U49" i="114"/>
  <c r="O50" i="114"/>
  <c r="P50" i="114"/>
  <c r="T50" i="114"/>
  <c r="U50" i="114"/>
  <c r="O51" i="114"/>
  <c r="P51" i="114"/>
  <c r="T51" i="114"/>
  <c r="U51" i="114"/>
  <c r="O52" i="114"/>
  <c r="P52" i="114"/>
  <c r="T52" i="114"/>
  <c r="U52" i="114"/>
  <c r="E53" i="114"/>
  <c r="F53" i="114"/>
  <c r="G53" i="114"/>
  <c r="H53" i="114"/>
  <c r="H54" i="114" s="1"/>
  <c r="I53" i="114"/>
  <c r="J53" i="114"/>
  <c r="K53" i="114"/>
  <c r="L53" i="114"/>
  <c r="M53" i="114"/>
  <c r="O53" i="114" s="1"/>
  <c r="N53" i="114"/>
  <c r="Q53" i="114"/>
  <c r="Q54" i="114" s="1"/>
  <c r="R53" i="114"/>
  <c r="S53" i="114"/>
  <c r="V53" i="114"/>
  <c r="W53" i="114"/>
  <c r="E54" i="114"/>
  <c r="L54" i="114"/>
  <c r="M54" i="114"/>
  <c r="O55" i="114"/>
  <c r="P55" i="114"/>
  <c r="T55" i="114"/>
  <c r="U55" i="114"/>
  <c r="E56" i="114"/>
  <c r="F56" i="114"/>
  <c r="G56" i="114"/>
  <c r="J56" i="114"/>
  <c r="K56" i="114"/>
  <c r="L56" i="114"/>
  <c r="M56" i="114"/>
  <c r="O56" i="114" s="1"/>
  <c r="N56" i="114"/>
  <c r="Q56" i="114"/>
  <c r="R56" i="114"/>
  <c r="U56" i="114" s="1"/>
  <c r="S56" i="114"/>
  <c r="V56" i="114"/>
  <c r="W56" i="114"/>
  <c r="E57" i="114"/>
  <c r="F57" i="114"/>
  <c r="G57" i="114"/>
  <c r="J57" i="114"/>
  <c r="K57" i="114"/>
  <c r="L57" i="114"/>
  <c r="M57" i="114"/>
  <c r="O57" i="114" s="1"/>
  <c r="N57" i="114"/>
  <c r="Q57" i="114"/>
  <c r="R57" i="114"/>
  <c r="S57" i="114"/>
  <c r="V57" i="114"/>
  <c r="W57" i="114"/>
  <c r="E58" i="114"/>
  <c r="F58" i="114"/>
  <c r="G58" i="114"/>
  <c r="J58" i="114"/>
  <c r="K58" i="114"/>
  <c r="T58" i="114"/>
  <c r="O59" i="114"/>
  <c r="P59" i="114"/>
  <c r="T59" i="114"/>
  <c r="U59" i="114"/>
  <c r="E60" i="114"/>
  <c r="F60" i="114"/>
  <c r="G60" i="114"/>
  <c r="J60" i="114"/>
  <c r="K60" i="114"/>
  <c r="L60" i="114"/>
  <c r="M60" i="114"/>
  <c r="N60" i="114"/>
  <c r="Q60" i="114"/>
  <c r="N23" i="116" s="1"/>
  <c r="R60" i="114"/>
  <c r="S60" i="114"/>
  <c r="P23" i="116" s="1"/>
  <c r="V60" i="114"/>
  <c r="W60" i="114"/>
  <c r="T23" i="116" s="1"/>
  <c r="E61" i="114"/>
  <c r="F61" i="114"/>
  <c r="G61" i="114"/>
  <c r="J61" i="114"/>
  <c r="K61" i="114"/>
  <c r="L61" i="114"/>
  <c r="M61" i="114"/>
  <c r="O61" i="114" s="1"/>
  <c r="N61" i="114"/>
  <c r="Q61" i="114"/>
  <c r="R61" i="114"/>
  <c r="U61" i="114" s="1"/>
  <c r="S61" i="114"/>
  <c r="V61" i="114"/>
  <c r="O62" i="114"/>
  <c r="P62" i="114"/>
  <c r="T62" i="114"/>
  <c r="U62" i="114"/>
  <c r="O63" i="114"/>
  <c r="P63" i="114"/>
  <c r="T63" i="114"/>
  <c r="U63" i="114"/>
  <c r="O64" i="114"/>
  <c r="P64" i="114"/>
  <c r="T64" i="114"/>
  <c r="U64" i="114"/>
  <c r="O65" i="114"/>
  <c r="P65" i="114"/>
  <c r="T65" i="114"/>
  <c r="U65" i="114"/>
  <c r="O66" i="114"/>
  <c r="P66" i="114"/>
  <c r="T66" i="114"/>
  <c r="U66" i="114"/>
  <c r="O67" i="114"/>
  <c r="P67" i="114"/>
  <c r="T67" i="114"/>
  <c r="U67" i="114"/>
  <c r="E68" i="114"/>
  <c r="F68" i="114"/>
  <c r="G68" i="114"/>
  <c r="H68" i="114"/>
  <c r="I68" i="114"/>
  <c r="J68" i="114"/>
  <c r="K68" i="114"/>
  <c r="L68" i="114"/>
  <c r="M68" i="114"/>
  <c r="N68" i="114"/>
  <c r="Q68" i="114"/>
  <c r="R68" i="114"/>
  <c r="S68" i="114"/>
  <c r="V68" i="114"/>
  <c r="W68" i="114"/>
  <c r="O69" i="114"/>
  <c r="P69" i="114"/>
  <c r="T69" i="114"/>
  <c r="U69" i="114"/>
  <c r="O70" i="114"/>
  <c r="P70" i="114"/>
  <c r="T70" i="114"/>
  <c r="U70" i="114"/>
  <c r="O71" i="114"/>
  <c r="P71" i="114"/>
  <c r="T71" i="114"/>
  <c r="U71" i="114"/>
  <c r="O72" i="114"/>
  <c r="P72" i="114"/>
  <c r="T72" i="114"/>
  <c r="U72" i="114"/>
  <c r="O73" i="114"/>
  <c r="P73" i="114"/>
  <c r="T73" i="114"/>
  <c r="U73" i="114"/>
  <c r="O74" i="114"/>
  <c r="P74" i="114"/>
  <c r="T74" i="114"/>
  <c r="U74" i="114"/>
  <c r="E75" i="114"/>
  <c r="F75" i="114"/>
  <c r="G75" i="114"/>
  <c r="H75" i="114"/>
  <c r="I75" i="114"/>
  <c r="J75" i="114"/>
  <c r="K75" i="114"/>
  <c r="L75" i="114"/>
  <c r="M75" i="114"/>
  <c r="N75" i="114"/>
  <c r="Q75" i="114"/>
  <c r="R75" i="114"/>
  <c r="S75" i="114"/>
  <c r="V75" i="114"/>
  <c r="W75" i="114"/>
  <c r="I76" i="114"/>
  <c r="O77" i="114"/>
  <c r="P77" i="114"/>
  <c r="T77" i="114"/>
  <c r="U77" i="114"/>
  <c r="O78" i="114"/>
  <c r="P78" i="114"/>
  <c r="T78" i="114"/>
  <c r="U78" i="114"/>
  <c r="E79" i="114"/>
  <c r="F79" i="114"/>
  <c r="G79" i="114"/>
  <c r="H79" i="114"/>
  <c r="I79" i="114"/>
  <c r="J79" i="114"/>
  <c r="K79" i="114"/>
  <c r="L79" i="114"/>
  <c r="M79" i="114"/>
  <c r="N79" i="114"/>
  <c r="Q79" i="114"/>
  <c r="R79" i="114"/>
  <c r="U79" i="114" s="1"/>
  <c r="S79" i="114"/>
  <c r="V79" i="114"/>
  <c r="W79" i="114"/>
  <c r="E80" i="114"/>
  <c r="F80" i="114"/>
  <c r="G80" i="114"/>
  <c r="J80" i="114"/>
  <c r="K80" i="114"/>
  <c r="L80" i="114"/>
  <c r="M80" i="114"/>
  <c r="O80" i="114" s="1"/>
  <c r="N80" i="114"/>
  <c r="Q80" i="114"/>
  <c r="R80" i="114"/>
  <c r="U80" i="114" s="1"/>
  <c r="S80" i="114"/>
  <c r="V80" i="114"/>
  <c r="W80" i="114"/>
  <c r="E81" i="114"/>
  <c r="F81" i="114"/>
  <c r="G81" i="114"/>
  <c r="J81" i="114"/>
  <c r="K81" i="114"/>
  <c r="L81" i="114"/>
  <c r="M81" i="114"/>
  <c r="O81" i="114" s="1"/>
  <c r="N81" i="114"/>
  <c r="Q81" i="114"/>
  <c r="R81" i="114"/>
  <c r="U81" i="114" s="1"/>
  <c r="S81" i="114"/>
  <c r="V81" i="114"/>
  <c r="W81" i="114"/>
  <c r="E82" i="114"/>
  <c r="F82" i="114"/>
  <c r="G82" i="114"/>
  <c r="J82" i="114"/>
  <c r="K82" i="114"/>
  <c r="L82" i="114"/>
  <c r="M82" i="114"/>
  <c r="O82" i="114" s="1"/>
  <c r="N82" i="114"/>
  <c r="Q82" i="114"/>
  <c r="R82" i="114"/>
  <c r="S82" i="114"/>
  <c r="W82" i="114"/>
  <c r="E83" i="114"/>
  <c r="F83" i="114"/>
  <c r="G83" i="114"/>
  <c r="J83" i="114"/>
  <c r="K83" i="114"/>
  <c r="L83" i="114"/>
  <c r="M83" i="114"/>
  <c r="N83" i="114"/>
  <c r="Q83" i="114"/>
  <c r="R83" i="114"/>
  <c r="T83" i="114" s="1"/>
  <c r="S83" i="114"/>
  <c r="V83" i="114"/>
  <c r="W83" i="114"/>
  <c r="O84" i="114"/>
  <c r="P84" i="114"/>
  <c r="T84" i="114"/>
  <c r="U84" i="114"/>
  <c r="O85" i="114"/>
  <c r="P85" i="114"/>
  <c r="T85" i="114"/>
  <c r="U85" i="114"/>
  <c r="O86" i="114"/>
  <c r="P86" i="114"/>
  <c r="T86" i="114"/>
  <c r="U86" i="114"/>
  <c r="O87" i="114"/>
  <c r="P87" i="114"/>
  <c r="T87" i="114"/>
  <c r="U87" i="114"/>
  <c r="E88" i="114"/>
  <c r="F88" i="114"/>
  <c r="G88" i="114"/>
  <c r="H88" i="114"/>
  <c r="H94" i="114" s="1"/>
  <c r="I88" i="114"/>
  <c r="I94" i="114" s="1"/>
  <c r="J88" i="114"/>
  <c r="K88" i="114"/>
  <c r="L88" i="114"/>
  <c r="L94" i="114" s="1"/>
  <c r="M88" i="114"/>
  <c r="N88" i="114"/>
  <c r="Q88" i="114"/>
  <c r="R88" i="114"/>
  <c r="S88" i="114"/>
  <c r="V88" i="114"/>
  <c r="W88" i="114"/>
  <c r="O89" i="114"/>
  <c r="P89" i="114"/>
  <c r="T89" i="114"/>
  <c r="U89" i="114"/>
  <c r="O90" i="114"/>
  <c r="P90" i="114"/>
  <c r="T90" i="114"/>
  <c r="U90" i="114"/>
  <c r="O91" i="114"/>
  <c r="P91" i="114"/>
  <c r="T91" i="114"/>
  <c r="U91" i="114"/>
  <c r="O92" i="114"/>
  <c r="P92" i="114"/>
  <c r="P93" i="114" s="1"/>
  <c r="T92" i="114"/>
  <c r="U92" i="114"/>
  <c r="E93" i="114"/>
  <c r="F93" i="114"/>
  <c r="G93" i="114"/>
  <c r="H93" i="114"/>
  <c r="I93" i="114"/>
  <c r="J93" i="114"/>
  <c r="K93" i="114"/>
  <c r="L93" i="114"/>
  <c r="M93" i="114"/>
  <c r="O93" i="114" s="1"/>
  <c r="N93" i="114"/>
  <c r="Q93" i="114"/>
  <c r="R93" i="114"/>
  <c r="S93" i="114"/>
  <c r="V93" i="114"/>
  <c r="W93" i="114"/>
  <c r="O95" i="114"/>
  <c r="P95" i="114"/>
  <c r="T95" i="114"/>
  <c r="U95" i="114"/>
  <c r="E96" i="114"/>
  <c r="F96" i="114"/>
  <c r="G96" i="114"/>
  <c r="J96" i="114"/>
  <c r="K96" i="114"/>
  <c r="L96" i="114"/>
  <c r="M96" i="114"/>
  <c r="O96" i="114" s="1"/>
  <c r="N96" i="114"/>
  <c r="Q96" i="114"/>
  <c r="R96" i="114"/>
  <c r="U96" i="114" s="1"/>
  <c r="S96" i="114"/>
  <c r="V96" i="114"/>
  <c r="W96" i="114"/>
  <c r="O97" i="114"/>
  <c r="P97" i="114"/>
  <c r="T97" i="114"/>
  <c r="U97" i="114"/>
  <c r="O98" i="114"/>
  <c r="P98" i="114"/>
  <c r="T98" i="114"/>
  <c r="U98" i="114"/>
  <c r="O99" i="114"/>
  <c r="P99" i="114"/>
  <c r="T99" i="114"/>
  <c r="T101" i="114" s="1"/>
  <c r="U99" i="114"/>
  <c r="O100" i="114"/>
  <c r="P100" i="114"/>
  <c r="T100" i="114"/>
  <c r="U100" i="114"/>
  <c r="E101" i="114"/>
  <c r="F101" i="114"/>
  <c r="G101" i="114"/>
  <c r="H101" i="114"/>
  <c r="I101" i="114"/>
  <c r="J101" i="114"/>
  <c r="K101" i="114"/>
  <c r="L101" i="114"/>
  <c r="M101" i="114"/>
  <c r="N101" i="114"/>
  <c r="Q101" i="114"/>
  <c r="R101" i="114"/>
  <c r="R105" i="114" s="1"/>
  <c r="S101" i="114"/>
  <c r="V101" i="114"/>
  <c r="V105" i="114" s="1"/>
  <c r="W101" i="114"/>
  <c r="O102" i="114"/>
  <c r="P102" i="114"/>
  <c r="T102" i="114"/>
  <c r="U102" i="114"/>
  <c r="O103" i="114"/>
  <c r="P103" i="114"/>
  <c r="T103" i="114"/>
  <c r="U103" i="114"/>
  <c r="E104" i="114"/>
  <c r="F104" i="114"/>
  <c r="G104" i="114"/>
  <c r="H104" i="114"/>
  <c r="I104" i="114"/>
  <c r="J104" i="114"/>
  <c r="K104" i="114"/>
  <c r="K105" i="114" s="1"/>
  <c r="L104" i="114"/>
  <c r="M104" i="114"/>
  <c r="N104" i="114"/>
  <c r="Q104" i="114"/>
  <c r="R104" i="114"/>
  <c r="U104" i="114" s="1"/>
  <c r="S104" i="114"/>
  <c r="S105" i="114" s="1"/>
  <c r="V104" i="114"/>
  <c r="W104" i="114"/>
  <c r="J105" i="114"/>
  <c r="N105" i="114"/>
  <c r="E106" i="114"/>
  <c r="F106" i="114"/>
  <c r="G106" i="114"/>
  <c r="J106" i="114"/>
  <c r="K106" i="114"/>
  <c r="L106" i="114"/>
  <c r="M106" i="114"/>
  <c r="N106" i="114"/>
  <c r="Q106" i="114"/>
  <c r="R106" i="114"/>
  <c r="T106" i="114" s="1"/>
  <c r="S106" i="114"/>
  <c r="V106" i="114"/>
  <c r="W106" i="114"/>
  <c r="O107" i="114"/>
  <c r="P107" i="114"/>
  <c r="T107" i="114"/>
  <c r="U107" i="114"/>
  <c r="O108" i="114"/>
  <c r="P108" i="114"/>
  <c r="T108" i="114"/>
  <c r="U108" i="114"/>
  <c r="O109" i="114"/>
  <c r="P109" i="114"/>
  <c r="T109" i="114"/>
  <c r="U109" i="114"/>
  <c r="E110" i="114"/>
  <c r="F110" i="114"/>
  <c r="G110" i="114"/>
  <c r="J110" i="114"/>
  <c r="K110" i="114"/>
  <c r="L110" i="114"/>
  <c r="M110" i="114"/>
  <c r="O110" i="114" s="1"/>
  <c r="N110" i="114"/>
  <c r="Q110" i="114"/>
  <c r="R110" i="114"/>
  <c r="U110" i="114" s="1"/>
  <c r="S110" i="114"/>
  <c r="V110" i="114"/>
  <c r="W110" i="114"/>
  <c r="O111" i="114"/>
  <c r="P111" i="114"/>
  <c r="T111" i="114"/>
  <c r="U111" i="114"/>
  <c r="O112" i="114"/>
  <c r="P112" i="114"/>
  <c r="T112" i="114"/>
  <c r="U112" i="114"/>
  <c r="O113" i="114"/>
  <c r="P113" i="114"/>
  <c r="T113" i="114"/>
  <c r="U113" i="114"/>
  <c r="O114" i="114"/>
  <c r="P114" i="114"/>
  <c r="T114" i="114"/>
  <c r="U114" i="114"/>
  <c r="E115" i="114"/>
  <c r="F115" i="114"/>
  <c r="G115" i="114"/>
  <c r="H115" i="114"/>
  <c r="I115" i="114"/>
  <c r="J115" i="114"/>
  <c r="K115" i="114"/>
  <c r="L115" i="114"/>
  <c r="M115" i="114"/>
  <c r="N115" i="114"/>
  <c r="Q115" i="114"/>
  <c r="R115" i="114"/>
  <c r="U115" i="114" s="1"/>
  <c r="S115" i="114"/>
  <c r="V115" i="114"/>
  <c r="W115" i="114"/>
  <c r="O116" i="114"/>
  <c r="P116" i="114"/>
  <c r="T116" i="114"/>
  <c r="U116" i="114"/>
  <c r="G118" i="114"/>
  <c r="O117" i="114"/>
  <c r="P117" i="114"/>
  <c r="T117" i="114"/>
  <c r="T118" i="114" s="1"/>
  <c r="U117" i="114"/>
  <c r="E118" i="114"/>
  <c r="F118" i="114"/>
  <c r="H118" i="114"/>
  <c r="I118" i="114"/>
  <c r="I119" i="114" s="1"/>
  <c r="J118" i="114"/>
  <c r="K118" i="114"/>
  <c r="L118" i="114"/>
  <c r="M118" i="114"/>
  <c r="N118" i="114"/>
  <c r="Q118" i="114"/>
  <c r="R118" i="114"/>
  <c r="S118" i="114"/>
  <c r="V118" i="114"/>
  <c r="W118" i="114"/>
  <c r="V119" i="114"/>
  <c r="O120" i="114"/>
  <c r="P120" i="114"/>
  <c r="T120" i="114"/>
  <c r="U120" i="114"/>
  <c r="O121" i="114"/>
  <c r="P121" i="114"/>
  <c r="T121" i="114"/>
  <c r="U121" i="114"/>
  <c r="O122" i="114"/>
  <c r="P122" i="114"/>
  <c r="T122" i="114"/>
  <c r="U122" i="114"/>
  <c r="O123" i="114"/>
  <c r="P123" i="114"/>
  <c r="T123" i="114"/>
  <c r="U123" i="114"/>
  <c r="O124" i="114"/>
  <c r="P124" i="114"/>
  <c r="T124" i="114"/>
  <c r="U124" i="114"/>
  <c r="E125" i="114"/>
  <c r="F125" i="114"/>
  <c r="G125" i="114"/>
  <c r="H125" i="114"/>
  <c r="H132" i="114" s="1"/>
  <c r="I125" i="114"/>
  <c r="J125" i="114"/>
  <c r="K125" i="114"/>
  <c r="L125" i="114"/>
  <c r="L132" i="114" s="1"/>
  <c r="M125" i="114"/>
  <c r="N125" i="114"/>
  <c r="Q125" i="114"/>
  <c r="R125" i="114"/>
  <c r="S125" i="114"/>
  <c r="V125" i="114"/>
  <c r="W125" i="114"/>
  <c r="O126" i="114"/>
  <c r="P126" i="114"/>
  <c r="T126" i="114"/>
  <c r="U126" i="114"/>
  <c r="O127" i="114"/>
  <c r="P127" i="114"/>
  <c r="T127" i="114"/>
  <c r="U127" i="114"/>
  <c r="O128" i="114"/>
  <c r="P128" i="114"/>
  <c r="T128" i="114"/>
  <c r="U128" i="114"/>
  <c r="O129" i="114"/>
  <c r="P129" i="114"/>
  <c r="T129" i="114"/>
  <c r="U129" i="114"/>
  <c r="O130" i="114"/>
  <c r="P130" i="114"/>
  <c r="T130" i="114"/>
  <c r="U130" i="114"/>
  <c r="E131" i="114"/>
  <c r="F131" i="114"/>
  <c r="G131" i="114"/>
  <c r="H131" i="114"/>
  <c r="I131" i="114"/>
  <c r="J131" i="114"/>
  <c r="K131" i="114"/>
  <c r="L131" i="114"/>
  <c r="M131" i="114"/>
  <c r="O131" i="114" s="1"/>
  <c r="N131" i="114"/>
  <c r="Q131" i="114"/>
  <c r="R131" i="114"/>
  <c r="S131" i="114"/>
  <c r="V131" i="114"/>
  <c r="W131" i="114"/>
  <c r="I132" i="114"/>
  <c r="Q132" i="114"/>
  <c r="O133" i="114"/>
  <c r="P133" i="114"/>
  <c r="T133" i="114"/>
  <c r="U133" i="114"/>
  <c r="O134" i="114"/>
  <c r="P134" i="114"/>
  <c r="T134" i="114"/>
  <c r="U134" i="114"/>
  <c r="O135" i="114"/>
  <c r="P135" i="114"/>
  <c r="T135" i="114"/>
  <c r="U135" i="114"/>
  <c r="O136" i="114"/>
  <c r="P136" i="114"/>
  <c r="T136" i="114"/>
  <c r="U136" i="114"/>
  <c r="O137" i="114"/>
  <c r="P137" i="114"/>
  <c r="T137" i="114"/>
  <c r="U137" i="114"/>
  <c r="O138" i="114"/>
  <c r="P138" i="114"/>
  <c r="T138" i="114"/>
  <c r="U138" i="114"/>
  <c r="E139" i="114"/>
  <c r="F139" i="114"/>
  <c r="G139" i="114"/>
  <c r="H139" i="114"/>
  <c r="I139" i="114"/>
  <c r="J139" i="114"/>
  <c r="K139" i="114"/>
  <c r="L139" i="114"/>
  <c r="M139" i="114"/>
  <c r="N139" i="114"/>
  <c r="Q139" i="114"/>
  <c r="R139" i="114"/>
  <c r="U139" i="114" s="1"/>
  <c r="S139" i="114"/>
  <c r="V139" i="114"/>
  <c r="W139" i="114"/>
  <c r="H141" i="114"/>
  <c r="M132" i="114" l="1"/>
  <c r="T110" i="114"/>
  <c r="W141" i="114"/>
  <c r="P131" i="114"/>
  <c r="O125" i="114"/>
  <c r="P118" i="114"/>
  <c r="P101" i="114"/>
  <c r="P22" i="114"/>
  <c r="H76" i="114"/>
  <c r="R35" i="114"/>
  <c r="O139" i="114"/>
  <c r="V132" i="114"/>
  <c r="W105" i="114"/>
  <c r="O79" i="114"/>
  <c r="O68" i="114"/>
  <c r="V35" i="114"/>
  <c r="K119" i="114"/>
  <c r="T79" i="114"/>
  <c r="L141" i="114"/>
  <c r="W76" i="114"/>
  <c r="Q76" i="114"/>
  <c r="S141" i="114"/>
  <c r="P53" i="114"/>
  <c r="O22" i="114"/>
  <c r="V54" i="114"/>
  <c r="I140" i="114"/>
  <c r="T96" i="114"/>
  <c r="U83" i="114"/>
  <c r="G31" i="116"/>
  <c r="R141" i="114"/>
  <c r="S119" i="114"/>
  <c r="U75" i="114"/>
  <c r="T44" i="114"/>
  <c r="U131" i="114"/>
  <c r="J119" i="114"/>
  <c r="O104" i="114"/>
  <c r="I141" i="114"/>
  <c r="U93" i="114"/>
  <c r="Q94" i="114"/>
  <c r="T81" i="114"/>
  <c r="T80" i="114"/>
  <c r="O75" i="114"/>
  <c r="T56" i="114"/>
  <c r="U53" i="114"/>
  <c r="S35" i="114"/>
  <c r="K35" i="114"/>
  <c r="G35" i="114"/>
  <c r="V140" i="114"/>
  <c r="S132" i="114"/>
  <c r="N132" i="114"/>
  <c r="J132" i="114"/>
  <c r="Q141" i="114"/>
  <c r="T104" i="114"/>
  <c r="T105" i="114" s="1"/>
  <c r="L105" i="114"/>
  <c r="O88" i="114"/>
  <c r="P79" i="114"/>
  <c r="N54" i="114"/>
  <c r="J54" i="114"/>
  <c r="F54" i="114"/>
  <c r="U34" i="114"/>
  <c r="W35" i="114"/>
  <c r="U141" i="114"/>
  <c r="T125" i="114"/>
  <c r="T139" i="114"/>
  <c r="O132" i="114"/>
  <c r="E132" i="114"/>
  <c r="W119" i="114"/>
  <c r="Q140" i="114"/>
  <c r="P104" i="114"/>
  <c r="S76" i="114"/>
  <c r="T60" i="114"/>
  <c r="O23" i="116"/>
  <c r="U22" i="114"/>
  <c r="T88" i="114"/>
  <c r="N119" i="114"/>
  <c r="N141" i="114"/>
  <c r="V94" i="114"/>
  <c r="V141" i="114"/>
  <c r="V76" i="114"/>
  <c r="U60" i="114"/>
  <c r="M94" i="114"/>
  <c r="F132" i="114"/>
  <c r="P75" i="114"/>
  <c r="M119" i="114"/>
  <c r="N76" i="114"/>
  <c r="F119" i="114"/>
  <c r="G119" i="114"/>
  <c r="G105" i="114"/>
  <c r="C21" i="116"/>
  <c r="W140" i="114"/>
  <c r="R119" i="114"/>
  <c r="Q119" i="114"/>
  <c r="T115" i="114"/>
  <c r="T119" i="114" s="1"/>
  <c r="U106" i="114"/>
  <c r="T61" i="114"/>
  <c r="T68" i="114"/>
  <c r="U58" i="114"/>
  <c r="P115" i="114"/>
  <c r="P119" i="114" s="1"/>
  <c r="L119" i="114"/>
  <c r="L140" i="114"/>
  <c r="N94" i="114"/>
  <c r="L76" i="114"/>
  <c r="M76" i="114"/>
  <c r="J94" i="114"/>
  <c r="K141" i="114"/>
  <c r="J141" i="114"/>
  <c r="K140" i="114"/>
  <c r="J76" i="114"/>
  <c r="J140" i="114"/>
  <c r="G141" i="114"/>
  <c r="F105" i="114"/>
  <c r="F94" i="114"/>
  <c r="E94" i="114"/>
  <c r="F141" i="114"/>
  <c r="E141" i="114"/>
  <c r="E140" i="114"/>
  <c r="G140" i="114"/>
  <c r="F76" i="114"/>
  <c r="E76" i="114"/>
  <c r="F140" i="114"/>
  <c r="R132" i="114"/>
  <c r="U132" i="114" s="1"/>
  <c r="U125" i="114"/>
  <c r="Q105" i="114"/>
  <c r="U101" i="114"/>
  <c r="H105" i="114"/>
  <c r="R94" i="114"/>
  <c r="U88" i="114"/>
  <c r="O83" i="114"/>
  <c r="P68" i="114"/>
  <c r="O60" i="114"/>
  <c r="T53" i="114"/>
  <c r="K54" i="114"/>
  <c r="G54" i="114"/>
  <c r="T22" i="114"/>
  <c r="M141" i="114"/>
  <c r="S140" i="114"/>
  <c r="N140" i="114"/>
  <c r="H140" i="114"/>
  <c r="W132" i="114"/>
  <c r="E119" i="114"/>
  <c r="P105" i="114"/>
  <c r="W94" i="114"/>
  <c r="R76" i="114"/>
  <c r="U68" i="114"/>
  <c r="O58" i="114"/>
  <c r="P58" i="114"/>
  <c r="O54" i="114"/>
  <c r="S54" i="114"/>
  <c r="P44" i="114"/>
  <c r="O34" i="114"/>
  <c r="R140" i="114"/>
  <c r="U140" i="114" s="1"/>
  <c r="P139" i="114"/>
  <c r="T131" i="114"/>
  <c r="T132" i="114" s="1"/>
  <c r="K132" i="114"/>
  <c r="G132" i="114"/>
  <c r="O118" i="114"/>
  <c r="T93" i="114"/>
  <c r="T94" i="114" s="1"/>
  <c r="K94" i="114"/>
  <c r="G94" i="114"/>
  <c r="T82" i="114"/>
  <c r="U82" i="114"/>
  <c r="R54" i="114"/>
  <c r="U44" i="114"/>
  <c r="P125" i="114"/>
  <c r="P132" i="114" s="1"/>
  <c r="U118" i="114"/>
  <c r="H119" i="114"/>
  <c r="O119" i="114" s="1"/>
  <c r="O115" i="114"/>
  <c r="M140" i="114"/>
  <c r="O106" i="114"/>
  <c r="O101" i="114"/>
  <c r="I105" i="114"/>
  <c r="E105" i="114"/>
  <c r="S94" i="114"/>
  <c r="P88" i="114"/>
  <c r="P94" i="114" s="1"/>
  <c r="T75" i="114"/>
  <c r="K76" i="114"/>
  <c r="G76" i="114"/>
  <c r="T57" i="114"/>
  <c r="U57" i="114"/>
  <c r="W54" i="114"/>
  <c r="P35" i="114"/>
  <c r="L35" i="114"/>
  <c r="M105" i="114"/>
  <c r="H35" i="114"/>
  <c r="O35" i="114" s="1"/>
  <c r="H55" i="116"/>
  <c r="G55" i="116"/>
  <c r="P141" i="114" l="1"/>
  <c r="W142" i="114"/>
  <c r="P76" i="114"/>
  <c r="T76" i="114"/>
  <c r="V142" i="114"/>
  <c r="J142" i="114"/>
  <c r="N142" i="114"/>
  <c r="M142" i="114"/>
  <c r="O94" i="114"/>
  <c r="F142" i="114"/>
  <c r="L142" i="114"/>
  <c r="O141" i="114"/>
  <c r="O76" i="114"/>
  <c r="T35" i="114"/>
  <c r="T140" i="114"/>
  <c r="O105" i="114"/>
  <c r="E142" i="114"/>
  <c r="U54" i="114"/>
  <c r="R142" i="114"/>
  <c r="U76" i="114"/>
  <c r="U105" i="114"/>
  <c r="G142" i="114"/>
  <c r="Q142" i="114"/>
  <c r="I142" i="114"/>
  <c r="O140" i="114"/>
  <c r="K142" i="114"/>
  <c r="U94" i="114"/>
  <c r="P140" i="114"/>
  <c r="P54" i="114"/>
  <c r="P142" i="114" s="1"/>
  <c r="S142" i="114"/>
  <c r="T141" i="114"/>
  <c r="T54" i="114"/>
  <c r="U35" i="114"/>
  <c r="H142" i="114"/>
  <c r="U119" i="114"/>
  <c r="X110" i="114"/>
  <c r="Z110" i="114"/>
  <c r="P110" i="114" s="1"/>
  <c r="Y110" i="114"/>
  <c r="Z106" i="114"/>
  <c r="P106" i="114" s="1"/>
  <c r="Y106" i="114"/>
  <c r="X106" i="114"/>
  <c r="Z96" i="114"/>
  <c r="P96" i="114" s="1"/>
  <c r="Y96" i="114"/>
  <c r="X96" i="114"/>
  <c r="Z83" i="114"/>
  <c r="P83" i="114" s="1"/>
  <c r="Y83" i="114"/>
  <c r="X83" i="114"/>
  <c r="O142" i="114" l="1"/>
  <c r="T142" i="114"/>
  <c r="U142" i="114"/>
  <c r="P82" i="114"/>
  <c r="Y82" i="114"/>
  <c r="X82" i="114"/>
  <c r="Z56" i="114"/>
  <c r="P56" i="114" s="1"/>
  <c r="Y56" i="114"/>
  <c r="X56" i="114"/>
  <c r="W22" i="116"/>
  <c r="V22" i="116"/>
  <c r="U22" i="116"/>
  <c r="T22" i="116"/>
  <c r="S22" i="116"/>
  <c r="P22" i="116"/>
  <c r="O22" i="116"/>
  <c r="N22" i="116"/>
  <c r="X46" i="6"/>
  <c r="X37" i="6"/>
  <c r="X28" i="6"/>
  <c r="X19" i="6"/>
  <c r="P61" i="114"/>
  <c r="P60" i="114"/>
  <c r="Y60" i="114"/>
  <c r="V23" i="116" s="1"/>
  <c r="X60" i="114"/>
  <c r="U23" i="116" s="1"/>
  <c r="Z57" i="114"/>
  <c r="P57" i="114" s="1"/>
  <c r="Y57" i="114"/>
  <c r="X57" i="114"/>
  <c r="E38" i="116" l="1"/>
  <c r="E55" i="116" s="1"/>
  <c r="D38" i="116"/>
  <c r="D55" i="116" s="1"/>
  <c r="D39" i="116"/>
  <c r="F174" i="6"/>
  <c r="E174" i="6"/>
  <c r="Y21" i="117" l="1"/>
  <c r="X21" i="117"/>
  <c r="W21" i="117"/>
  <c r="V21" i="117"/>
  <c r="U21" i="117"/>
  <c r="P21" i="117"/>
  <c r="R21" i="117"/>
  <c r="Q21" i="117"/>
  <c r="M21" i="117"/>
  <c r="L21" i="117"/>
  <c r="K21" i="117"/>
  <c r="J21" i="117"/>
  <c r="I21" i="117"/>
  <c r="H21" i="117"/>
  <c r="G21" i="117"/>
  <c r="F21" i="117"/>
  <c r="E21" i="117"/>
  <c r="D21" i="117"/>
  <c r="G23" i="116"/>
  <c r="H23" i="116"/>
  <c r="I23" i="116"/>
  <c r="J23" i="116"/>
  <c r="K23" i="116"/>
  <c r="G24" i="116"/>
  <c r="H24" i="116"/>
  <c r="I24" i="116"/>
  <c r="J24" i="116"/>
  <c r="K24" i="116"/>
  <c r="G22" i="116"/>
  <c r="H22" i="116"/>
  <c r="J22" i="116"/>
  <c r="K22" i="116"/>
  <c r="I22" i="116"/>
  <c r="D24" i="116"/>
  <c r="E24" i="116"/>
  <c r="C24" i="116"/>
  <c r="D23" i="116"/>
  <c r="E23" i="116"/>
  <c r="C23" i="116"/>
  <c r="D22" i="116"/>
  <c r="E22" i="116"/>
  <c r="C22" i="116"/>
  <c r="D21" i="116"/>
  <c r="E21" i="116"/>
  <c r="D19" i="116"/>
  <c r="E19" i="116"/>
  <c r="C19" i="116"/>
  <c r="D17" i="116"/>
  <c r="E17" i="116"/>
  <c r="C17" i="116"/>
  <c r="D73" i="6"/>
  <c r="C26" i="116" l="1"/>
  <c r="E26" i="116"/>
  <c r="D26" i="116"/>
  <c r="Z80" i="114"/>
  <c r="P80" i="114" s="1"/>
  <c r="Y80" i="114"/>
  <c r="X80" i="114"/>
  <c r="Z81" i="114"/>
  <c r="P81" i="114" s="1"/>
  <c r="Y81" i="114"/>
  <c r="X81" i="114"/>
  <c r="G46" i="6" l="1"/>
  <c r="G37" i="6"/>
  <c r="G28" i="6"/>
  <c r="G19" i="6"/>
  <c r="D23" i="117" l="1"/>
  <c r="D25" i="117"/>
  <c r="D20" i="117"/>
  <c r="D22" i="117" s="1"/>
  <c r="D19" i="117"/>
  <c r="D17" i="117"/>
  <c r="D16" i="117"/>
  <c r="D14" i="117"/>
  <c r="D13" i="117"/>
  <c r="D12" i="117"/>
  <c r="D15" i="117" l="1"/>
  <c r="D18" i="117"/>
  <c r="S244" i="6"/>
  <c r="T236" i="6"/>
  <c r="T237" i="6"/>
  <c r="T238" i="6"/>
  <c r="T239" i="6"/>
  <c r="T240" i="6"/>
  <c r="T241" i="6"/>
  <c r="T242" i="6"/>
  <c r="T243" i="6"/>
  <c r="W243" i="6"/>
  <c r="V243" i="6"/>
  <c r="U243" i="6"/>
  <c r="W242" i="6"/>
  <c r="V242" i="6"/>
  <c r="U242" i="6"/>
  <c r="W241" i="6"/>
  <c r="V241" i="6"/>
  <c r="U241" i="6"/>
  <c r="W240" i="6"/>
  <c r="V240" i="6"/>
  <c r="U240" i="6"/>
  <c r="W239" i="6"/>
  <c r="V239" i="6"/>
  <c r="U239" i="6"/>
  <c r="W238" i="6"/>
  <c r="V238" i="6"/>
  <c r="U238" i="6"/>
  <c r="W237" i="6"/>
  <c r="V237" i="6"/>
  <c r="U237" i="6"/>
  <c r="W236" i="6"/>
  <c r="V236" i="6"/>
  <c r="U236" i="6"/>
  <c r="Q236" i="6"/>
  <c r="Q237" i="6"/>
  <c r="Q238" i="6"/>
  <c r="Q239" i="6"/>
  <c r="Q240" i="6"/>
  <c r="Q241" i="6"/>
  <c r="Q242" i="6"/>
  <c r="Q243" i="6"/>
  <c r="P243" i="6"/>
  <c r="O243" i="6"/>
  <c r="P242" i="6"/>
  <c r="O242" i="6"/>
  <c r="P241" i="6"/>
  <c r="O241" i="6"/>
  <c r="P240" i="6"/>
  <c r="O240" i="6"/>
  <c r="P239" i="6"/>
  <c r="O239" i="6"/>
  <c r="P238" i="6"/>
  <c r="O238" i="6"/>
  <c r="P237" i="6"/>
  <c r="O237" i="6"/>
  <c r="P236" i="6"/>
  <c r="O236" i="6"/>
  <c r="Q235" i="6"/>
  <c r="P235" i="6"/>
  <c r="O235" i="6"/>
  <c r="Q226" i="6"/>
  <c r="P226" i="6"/>
  <c r="O226" i="6"/>
  <c r="O199" i="6"/>
  <c r="Q199" i="6"/>
  <c r="P199" i="6"/>
  <c r="Q190" i="6"/>
  <c r="P190" i="6"/>
  <c r="O190" i="6"/>
  <c r="Q181" i="6"/>
  <c r="P181" i="6"/>
  <c r="O181" i="6"/>
  <c r="Q172" i="6"/>
  <c r="P172" i="6"/>
  <c r="O172" i="6"/>
  <c r="Q163" i="6"/>
  <c r="P163" i="6"/>
  <c r="O163" i="6"/>
  <c r="Q154" i="6"/>
  <c r="P154" i="6"/>
  <c r="O154" i="6"/>
  <c r="Q145" i="6"/>
  <c r="P145" i="6"/>
  <c r="O145" i="6"/>
  <c r="Q136" i="6"/>
  <c r="P136" i="6"/>
  <c r="O136" i="6"/>
  <c r="Q127" i="6"/>
  <c r="P127" i="6"/>
  <c r="O127" i="6"/>
  <c r="Q118" i="6"/>
  <c r="P118" i="6"/>
  <c r="O118" i="6"/>
  <c r="Q109" i="6"/>
  <c r="P109" i="6"/>
  <c r="O109" i="6"/>
  <c r="Q100" i="6"/>
  <c r="P100" i="6"/>
  <c r="O100" i="6"/>
  <c r="Q91" i="6"/>
  <c r="P91" i="6"/>
  <c r="O91" i="6"/>
  <c r="Q82" i="6"/>
  <c r="P82" i="6"/>
  <c r="O82" i="6"/>
  <c r="Q73" i="6"/>
  <c r="P73" i="6"/>
  <c r="O73" i="6"/>
  <c r="Q64" i="6"/>
  <c r="P64" i="6"/>
  <c r="O64" i="6"/>
  <c r="Q55" i="6"/>
  <c r="P55" i="6"/>
  <c r="O55" i="6"/>
  <c r="Q46" i="6"/>
  <c r="P46" i="6"/>
  <c r="S46" i="6" s="1"/>
  <c r="O46" i="6"/>
  <c r="Q37" i="6"/>
  <c r="P37" i="6"/>
  <c r="S37" i="6" s="1"/>
  <c r="O37" i="6"/>
  <c r="W37" i="6"/>
  <c r="V37" i="6"/>
  <c r="U37" i="6"/>
  <c r="T37" i="6"/>
  <c r="W46" i="6"/>
  <c r="V46" i="6"/>
  <c r="U46" i="6"/>
  <c r="T46" i="6"/>
  <c r="W55" i="6"/>
  <c r="V55" i="6"/>
  <c r="U55" i="6"/>
  <c r="T55" i="6"/>
  <c r="W64" i="6"/>
  <c r="V64" i="6"/>
  <c r="U64" i="6"/>
  <c r="T64" i="6"/>
  <c r="W73" i="6"/>
  <c r="V73" i="6"/>
  <c r="U73" i="6"/>
  <c r="T73" i="6"/>
  <c r="W82" i="6"/>
  <c r="V82" i="6"/>
  <c r="U82" i="6"/>
  <c r="T82" i="6"/>
  <c r="W91" i="6"/>
  <c r="V91" i="6"/>
  <c r="U91" i="6"/>
  <c r="T91" i="6"/>
  <c r="W100" i="6"/>
  <c r="V100" i="6"/>
  <c r="U100" i="6"/>
  <c r="T100" i="6"/>
  <c r="W109" i="6"/>
  <c r="V109" i="6"/>
  <c r="U109" i="6"/>
  <c r="T109" i="6"/>
  <c r="W118" i="6"/>
  <c r="V118" i="6"/>
  <c r="U118" i="6"/>
  <c r="T118" i="6"/>
  <c r="W127" i="6"/>
  <c r="V127" i="6"/>
  <c r="U127" i="6"/>
  <c r="T127" i="6"/>
  <c r="W136" i="6"/>
  <c r="V136" i="6"/>
  <c r="U136" i="6"/>
  <c r="T136" i="6"/>
  <c r="W145" i="6"/>
  <c r="V145" i="6"/>
  <c r="U145" i="6"/>
  <c r="T145" i="6"/>
  <c r="W154" i="6"/>
  <c r="V154" i="6"/>
  <c r="U154" i="6"/>
  <c r="T154" i="6"/>
  <c r="W163" i="6"/>
  <c r="V163" i="6"/>
  <c r="U163" i="6"/>
  <c r="T163" i="6"/>
  <c r="T172" i="6"/>
  <c r="W172" i="6"/>
  <c r="V172" i="6"/>
  <c r="U172" i="6"/>
  <c r="W181" i="6"/>
  <c r="V181" i="6"/>
  <c r="U181" i="6"/>
  <c r="T181" i="6"/>
  <c r="W190" i="6"/>
  <c r="V190" i="6"/>
  <c r="U190" i="6"/>
  <c r="T190" i="6"/>
  <c r="W199" i="6"/>
  <c r="V199" i="6"/>
  <c r="U199" i="6"/>
  <c r="T199" i="6"/>
  <c r="W235" i="6"/>
  <c r="V235" i="6"/>
  <c r="U235" i="6"/>
  <c r="T235" i="6"/>
  <c r="W226" i="6"/>
  <c r="V226" i="6"/>
  <c r="U226" i="6"/>
  <c r="T226" i="6"/>
  <c r="T208" i="6"/>
  <c r="W208" i="6"/>
  <c r="V208" i="6"/>
  <c r="U208" i="6"/>
  <c r="Q208" i="6"/>
  <c r="P208" i="6"/>
  <c r="O208" i="6"/>
  <c r="T217" i="6"/>
  <c r="W217" i="6"/>
  <c r="V217" i="6"/>
  <c r="U217" i="6"/>
  <c r="Q217" i="6"/>
  <c r="P217" i="6"/>
  <c r="O217" i="6"/>
  <c r="R37" i="6"/>
  <c r="T19" i="6"/>
  <c r="T28" i="6"/>
  <c r="W28" i="6"/>
  <c r="V28" i="6"/>
  <c r="U28" i="6"/>
  <c r="Q28" i="6"/>
  <c r="P28" i="6"/>
  <c r="S28" i="6" s="1"/>
  <c r="O28" i="6"/>
  <c r="P244" i="6" l="1"/>
  <c r="U244" i="6"/>
  <c r="O244" i="6"/>
  <c r="R46" i="6"/>
  <c r="W244" i="6"/>
  <c r="V244" i="6"/>
  <c r="Q244" i="6"/>
  <c r="T244" i="6"/>
  <c r="R28" i="6"/>
  <c r="J243" i="6" l="1"/>
  <c r="J242" i="6"/>
  <c r="J241" i="6"/>
  <c r="J240" i="6"/>
  <c r="J239" i="6"/>
  <c r="J238" i="6"/>
  <c r="J237" i="6"/>
  <c r="J236" i="6"/>
  <c r="L243" i="6"/>
  <c r="L242" i="6"/>
  <c r="L241" i="6"/>
  <c r="L240" i="6"/>
  <c r="L239" i="6"/>
  <c r="L238" i="6"/>
  <c r="L237" i="6"/>
  <c r="L236" i="6"/>
  <c r="K243" i="6"/>
  <c r="K242" i="6"/>
  <c r="K241" i="6"/>
  <c r="K240" i="6"/>
  <c r="K239" i="6"/>
  <c r="K238" i="6"/>
  <c r="K237" i="6"/>
  <c r="K236" i="6"/>
  <c r="I243" i="6"/>
  <c r="I242" i="6"/>
  <c r="I241" i="6"/>
  <c r="I240" i="6"/>
  <c r="I239" i="6"/>
  <c r="I238" i="6"/>
  <c r="I237" i="6"/>
  <c r="I236" i="6"/>
  <c r="H243" i="6"/>
  <c r="H242" i="6"/>
  <c r="H241" i="6"/>
  <c r="H240" i="6"/>
  <c r="H239" i="6"/>
  <c r="H238" i="6"/>
  <c r="H237" i="6"/>
  <c r="H236" i="6"/>
  <c r="H244" i="6" l="1"/>
  <c r="L244" i="6"/>
  <c r="K244" i="6"/>
  <c r="J244" i="6"/>
  <c r="I244" i="6"/>
  <c r="L235" i="6"/>
  <c r="K235" i="6"/>
  <c r="J235" i="6"/>
  <c r="I235" i="6"/>
  <c r="H235" i="6"/>
  <c r="L226" i="6"/>
  <c r="K226" i="6"/>
  <c r="J226" i="6"/>
  <c r="I226" i="6"/>
  <c r="H226" i="6"/>
  <c r="L217" i="6"/>
  <c r="K217" i="6"/>
  <c r="J217" i="6"/>
  <c r="I217" i="6"/>
  <c r="H217" i="6"/>
  <c r="L208" i="6"/>
  <c r="K208" i="6"/>
  <c r="J208" i="6"/>
  <c r="I208" i="6"/>
  <c r="H208" i="6"/>
  <c r="L199" i="6"/>
  <c r="K199" i="6"/>
  <c r="J199" i="6"/>
  <c r="I199" i="6"/>
  <c r="H199" i="6"/>
  <c r="L190" i="6"/>
  <c r="K190" i="6"/>
  <c r="J190" i="6"/>
  <c r="I190" i="6"/>
  <c r="H190" i="6"/>
  <c r="L181" i="6"/>
  <c r="K181" i="6"/>
  <c r="J181" i="6"/>
  <c r="I181" i="6"/>
  <c r="H181" i="6"/>
  <c r="L172" i="6"/>
  <c r="K172" i="6"/>
  <c r="J172" i="6"/>
  <c r="I172" i="6"/>
  <c r="H172" i="6"/>
  <c r="L163" i="6"/>
  <c r="K163" i="6"/>
  <c r="J163" i="6"/>
  <c r="I163" i="6"/>
  <c r="H163" i="6"/>
  <c r="L154" i="6"/>
  <c r="K154" i="6"/>
  <c r="J154" i="6"/>
  <c r="I154" i="6"/>
  <c r="H154" i="6"/>
  <c r="L145" i="6"/>
  <c r="K145" i="6"/>
  <c r="J145" i="6"/>
  <c r="I145" i="6"/>
  <c r="H145" i="6"/>
  <c r="L136" i="6"/>
  <c r="K136" i="6"/>
  <c r="J136" i="6"/>
  <c r="I136" i="6"/>
  <c r="H136" i="6"/>
  <c r="L127" i="6"/>
  <c r="K127" i="6"/>
  <c r="J127" i="6"/>
  <c r="I127" i="6"/>
  <c r="H127" i="6"/>
  <c r="L118" i="6"/>
  <c r="K118" i="6"/>
  <c r="J118" i="6"/>
  <c r="I118" i="6"/>
  <c r="H118" i="6"/>
  <c r="L109" i="6"/>
  <c r="K109" i="6"/>
  <c r="J109" i="6"/>
  <c r="I109" i="6"/>
  <c r="H109" i="6"/>
  <c r="L100" i="6"/>
  <c r="K100" i="6"/>
  <c r="J100" i="6"/>
  <c r="I100" i="6"/>
  <c r="H100" i="6"/>
  <c r="L91" i="6"/>
  <c r="K91" i="6"/>
  <c r="J91" i="6"/>
  <c r="I91" i="6"/>
  <c r="H91" i="6"/>
  <c r="L82" i="6"/>
  <c r="K82" i="6"/>
  <c r="J82" i="6"/>
  <c r="I82" i="6"/>
  <c r="H82" i="6"/>
  <c r="L73" i="6"/>
  <c r="K73" i="6"/>
  <c r="J73" i="6"/>
  <c r="I73" i="6"/>
  <c r="H73" i="6"/>
  <c r="L64" i="6"/>
  <c r="K64" i="6"/>
  <c r="J64" i="6"/>
  <c r="I64" i="6"/>
  <c r="H64" i="6"/>
  <c r="L55" i="6"/>
  <c r="K55" i="6"/>
  <c r="J55" i="6"/>
  <c r="I55" i="6"/>
  <c r="H55" i="6"/>
  <c r="L46" i="6"/>
  <c r="K46" i="6"/>
  <c r="J46" i="6"/>
  <c r="I46" i="6"/>
  <c r="H46" i="6"/>
  <c r="L37" i="6"/>
  <c r="K37" i="6"/>
  <c r="J37" i="6"/>
  <c r="I37" i="6"/>
  <c r="H37" i="6"/>
  <c r="L28" i="6"/>
  <c r="K28" i="6"/>
  <c r="J28" i="6"/>
  <c r="I28" i="6"/>
  <c r="H28" i="6"/>
  <c r="I19" i="6"/>
  <c r="H19" i="6"/>
  <c r="W19" i="6"/>
  <c r="V19" i="6"/>
  <c r="U19" i="6"/>
  <c r="Q19" i="6"/>
  <c r="P19" i="6"/>
  <c r="O19" i="6"/>
  <c r="L19" i="6"/>
  <c r="K19" i="6"/>
  <c r="J19" i="6"/>
  <c r="D237" i="6"/>
  <c r="E237" i="6"/>
  <c r="F237" i="6"/>
  <c r="D238" i="6"/>
  <c r="E238" i="6"/>
  <c r="F238" i="6"/>
  <c r="D239" i="6"/>
  <c r="E239" i="6"/>
  <c r="F239" i="6"/>
  <c r="D240" i="6"/>
  <c r="E240" i="6"/>
  <c r="F240" i="6"/>
  <c r="D241" i="6"/>
  <c r="E241" i="6"/>
  <c r="F241" i="6"/>
  <c r="D242" i="6"/>
  <c r="E242" i="6"/>
  <c r="F242" i="6"/>
  <c r="D243" i="6"/>
  <c r="E243" i="6"/>
  <c r="F243" i="6"/>
  <c r="E236" i="6"/>
  <c r="F236" i="6"/>
  <c r="D236" i="6"/>
  <c r="R19" i="6" l="1"/>
  <c r="S19" i="6"/>
  <c r="N46" i="6"/>
  <c r="M46" i="6"/>
  <c r="M19" i="6"/>
  <c r="N19" i="6"/>
  <c r="N28" i="6"/>
  <c r="M28" i="6"/>
  <c r="M37" i="6"/>
  <c r="N37" i="6"/>
  <c r="F244" i="6"/>
  <c r="E244" i="6"/>
  <c r="D244" i="6"/>
  <c r="F235" i="6"/>
  <c r="E235" i="6"/>
  <c r="D235" i="6"/>
  <c r="F226" i="6"/>
  <c r="E226" i="6"/>
  <c r="D226" i="6"/>
  <c r="F217" i="6"/>
  <c r="E217" i="6"/>
  <c r="D217" i="6"/>
  <c r="F208" i="6"/>
  <c r="E208" i="6"/>
  <c r="D208" i="6"/>
  <c r="F199" i="6"/>
  <c r="D199" i="6"/>
  <c r="F190" i="6"/>
  <c r="E190" i="6"/>
  <c r="D190" i="6"/>
  <c r="F181" i="6"/>
  <c r="E181" i="6"/>
  <c r="D181" i="6"/>
  <c r="F172" i="6"/>
  <c r="E172" i="6"/>
  <c r="D172" i="6"/>
  <c r="F163" i="6"/>
  <c r="E163" i="6"/>
  <c r="D163" i="6"/>
  <c r="F154" i="6"/>
  <c r="E154" i="6"/>
  <c r="D154" i="6"/>
  <c r="F145" i="6"/>
  <c r="E145" i="6"/>
  <c r="D145" i="6"/>
  <c r="F136" i="6"/>
  <c r="E136" i="6"/>
  <c r="D136" i="6"/>
  <c r="F127" i="6"/>
  <c r="E127" i="6"/>
  <c r="D127" i="6"/>
  <c r="F118" i="6"/>
  <c r="E118" i="6"/>
  <c r="D118" i="6"/>
  <c r="F109" i="6"/>
  <c r="E109" i="6"/>
  <c r="D109" i="6"/>
  <c r="F100" i="6"/>
  <c r="E100" i="6"/>
  <c r="D100" i="6"/>
  <c r="F91" i="6"/>
  <c r="E91" i="6"/>
  <c r="D91" i="6"/>
  <c r="F82" i="6"/>
  <c r="E82" i="6"/>
  <c r="D82" i="6"/>
  <c r="F73" i="6"/>
  <c r="E73" i="6"/>
  <c r="F64" i="6"/>
  <c r="E64" i="6"/>
  <c r="D64" i="6"/>
  <c r="F46" i="6"/>
  <c r="E46" i="6"/>
  <c r="D46" i="6"/>
  <c r="F37" i="6"/>
  <c r="E37" i="6"/>
  <c r="D37" i="6"/>
  <c r="F28" i="6"/>
  <c r="E28" i="6"/>
  <c r="D28" i="6"/>
  <c r="F19" i="6"/>
  <c r="E19" i="6"/>
  <c r="D19" i="6"/>
  <c r="F55" i="6"/>
  <c r="E55" i="6"/>
  <c r="D55" i="6"/>
  <c r="H25" i="117" l="1"/>
  <c r="H23" i="117"/>
  <c r="H20" i="117"/>
  <c r="H19" i="117"/>
  <c r="H17" i="117"/>
  <c r="H16" i="117"/>
  <c r="H14" i="117"/>
  <c r="H13" i="117"/>
  <c r="H12" i="117"/>
  <c r="H18" i="117" l="1"/>
  <c r="H15" i="117"/>
  <c r="H22" i="117"/>
  <c r="E4" i="117"/>
  <c r="F40" i="116" l="1"/>
  <c r="G172" i="6" s="1"/>
  <c r="F39" i="116"/>
  <c r="G163" i="6" s="1"/>
  <c r="S163" i="6" l="1"/>
  <c r="R163" i="6"/>
  <c r="M163" i="6"/>
  <c r="S172" i="6"/>
  <c r="R172" i="6"/>
  <c r="M172" i="6"/>
  <c r="V25" i="117"/>
  <c r="W25" i="117"/>
  <c r="X25" i="117"/>
  <c r="Y25" i="117"/>
  <c r="Q25" i="117"/>
  <c r="R25" i="117"/>
  <c r="U25" i="117"/>
  <c r="P25" i="117"/>
  <c r="J25" i="117"/>
  <c r="K25" i="117"/>
  <c r="L25" i="117"/>
  <c r="M25" i="117"/>
  <c r="I25" i="117"/>
  <c r="V23" i="117"/>
  <c r="W23" i="117"/>
  <c r="X23" i="117"/>
  <c r="Y23" i="117"/>
  <c r="Q23" i="117"/>
  <c r="R23" i="117"/>
  <c r="U23" i="117"/>
  <c r="P23" i="117"/>
  <c r="J23" i="117"/>
  <c r="K23" i="117"/>
  <c r="L23" i="117"/>
  <c r="M23" i="117"/>
  <c r="I23" i="117"/>
  <c r="V20" i="117"/>
  <c r="W20" i="117"/>
  <c r="X20" i="117"/>
  <c r="Y20" i="117"/>
  <c r="Q20" i="117"/>
  <c r="R20" i="117"/>
  <c r="U20" i="117"/>
  <c r="P20" i="117"/>
  <c r="V14" i="117"/>
  <c r="W14" i="117"/>
  <c r="X14" i="117"/>
  <c r="Y14" i="117"/>
  <c r="U14" i="117"/>
  <c r="Q14" i="117"/>
  <c r="R14" i="117"/>
  <c r="P14" i="117"/>
  <c r="J14" i="117"/>
  <c r="K14" i="117"/>
  <c r="L14" i="117"/>
  <c r="M14" i="117"/>
  <c r="I14" i="117"/>
  <c r="V13" i="117"/>
  <c r="W13" i="117"/>
  <c r="X13" i="117"/>
  <c r="Y13" i="117"/>
  <c r="Q13" i="117"/>
  <c r="R13" i="117"/>
  <c r="U13" i="117"/>
  <c r="P13" i="117"/>
  <c r="Q12" i="117"/>
  <c r="R12" i="117"/>
  <c r="V12" i="117"/>
  <c r="W12" i="117"/>
  <c r="X12" i="117"/>
  <c r="Y12" i="117"/>
  <c r="U12" i="117"/>
  <c r="P12" i="117"/>
  <c r="V16" i="117"/>
  <c r="W16" i="117"/>
  <c r="X16" i="117"/>
  <c r="Y16" i="117"/>
  <c r="Q16" i="117"/>
  <c r="R16" i="117"/>
  <c r="U16" i="117"/>
  <c r="P16" i="117"/>
  <c r="V17" i="117"/>
  <c r="W17" i="117"/>
  <c r="X17" i="117"/>
  <c r="Y17" i="117"/>
  <c r="Q17" i="117"/>
  <c r="R17" i="117"/>
  <c r="U17" i="117"/>
  <c r="P17" i="117"/>
  <c r="V19" i="117"/>
  <c r="W19" i="117"/>
  <c r="X19" i="117"/>
  <c r="Y19" i="117"/>
  <c r="U19" i="117"/>
  <c r="Q19" i="117"/>
  <c r="R19" i="117"/>
  <c r="P19" i="117"/>
  <c r="J20" i="117"/>
  <c r="K20" i="117"/>
  <c r="L20" i="117"/>
  <c r="M20" i="117"/>
  <c r="I20" i="117"/>
  <c r="J19" i="117"/>
  <c r="K19" i="117"/>
  <c r="L19" i="117"/>
  <c r="M19" i="117"/>
  <c r="I19" i="117"/>
  <c r="J17" i="117"/>
  <c r="K17" i="117"/>
  <c r="L17" i="117"/>
  <c r="M17" i="117"/>
  <c r="I17" i="117"/>
  <c r="J16" i="117"/>
  <c r="K16" i="117"/>
  <c r="L16" i="117"/>
  <c r="M16" i="117"/>
  <c r="I16" i="117"/>
  <c r="J13" i="117"/>
  <c r="K13" i="117"/>
  <c r="L13" i="117"/>
  <c r="M13" i="117"/>
  <c r="I13" i="117"/>
  <c r="J12" i="117"/>
  <c r="K12" i="117"/>
  <c r="L12" i="117"/>
  <c r="M12" i="117"/>
  <c r="I12" i="117"/>
  <c r="F23" i="117"/>
  <c r="F25" i="117"/>
  <c r="E25" i="117"/>
  <c r="E23" i="117"/>
  <c r="F20" i="117"/>
  <c r="E20" i="117"/>
  <c r="F19" i="117"/>
  <c r="E19" i="117"/>
  <c r="F17" i="117"/>
  <c r="E17" i="117"/>
  <c r="F16" i="117"/>
  <c r="E16" i="117"/>
  <c r="F14" i="117"/>
  <c r="E14" i="117"/>
  <c r="F13" i="117"/>
  <c r="E13" i="117"/>
  <c r="T53" i="116"/>
  <c r="U53" i="116"/>
  <c r="V53" i="116"/>
  <c r="W53" i="116"/>
  <c r="X235" i="6" s="1"/>
  <c r="T52" i="116"/>
  <c r="U52" i="116"/>
  <c r="V52" i="116"/>
  <c r="W52" i="116"/>
  <c r="X226" i="6" s="1"/>
  <c r="O53" i="116"/>
  <c r="P53" i="116"/>
  <c r="O52" i="116"/>
  <c r="P52" i="116"/>
  <c r="S53" i="116"/>
  <c r="N53" i="116"/>
  <c r="S52" i="116"/>
  <c r="N52" i="116"/>
  <c r="T50" i="116"/>
  <c r="U50" i="116"/>
  <c r="V50" i="116"/>
  <c r="W50" i="116"/>
  <c r="X217" i="6" s="1"/>
  <c r="T49" i="116"/>
  <c r="T54" i="116" s="1"/>
  <c r="U49" i="116"/>
  <c r="U54" i="116" s="1"/>
  <c r="V49" i="116"/>
  <c r="V54" i="116" s="1"/>
  <c r="W49" i="116"/>
  <c r="O50" i="116"/>
  <c r="P50" i="116"/>
  <c r="O49" i="116"/>
  <c r="P49" i="116"/>
  <c r="S50" i="116"/>
  <c r="N50" i="116"/>
  <c r="S49" i="116"/>
  <c r="N49" i="116"/>
  <c r="O40" i="116"/>
  <c r="P40" i="116"/>
  <c r="O41" i="116"/>
  <c r="P41" i="116"/>
  <c r="O42" i="116"/>
  <c r="P42" i="116"/>
  <c r="T42" i="116"/>
  <c r="U42" i="116"/>
  <c r="V42" i="116"/>
  <c r="W42" i="116"/>
  <c r="X190" i="6" s="1"/>
  <c r="T41" i="116"/>
  <c r="U41" i="116"/>
  <c r="V41" i="116"/>
  <c r="W41" i="116"/>
  <c r="X181" i="6" s="1"/>
  <c r="T40" i="116"/>
  <c r="U40" i="116"/>
  <c r="V40" i="116"/>
  <c r="W40" i="116"/>
  <c r="X172" i="6" s="1"/>
  <c r="N172" i="6" s="1"/>
  <c r="T39" i="116"/>
  <c r="U39" i="116"/>
  <c r="V39" i="116"/>
  <c r="W39" i="116"/>
  <c r="X163" i="6" s="1"/>
  <c r="N163" i="6" s="1"/>
  <c r="S40" i="116"/>
  <c r="S41" i="116"/>
  <c r="S42" i="116"/>
  <c r="O39" i="116"/>
  <c r="P39" i="116"/>
  <c r="T38" i="116"/>
  <c r="T55" i="116" s="1"/>
  <c r="U38" i="116"/>
  <c r="U55" i="116" s="1"/>
  <c r="V38" i="116"/>
  <c r="V55" i="116" s="1"/>
  <c r="W38" i="116"/>
  <c r="O38" i="116"/>
  <c r="O55" i="116" s="1"/>
  <c r="P38" i="116"/>
  <c r="P55" i="116" s="1"/>
  <c r="S38" i="116"/>
  <c r="S55" i="116" s="1"/>
  <c r="N38" i="116"/>
  <c r="S39" i="116"/>
  <c r="N39" i="116"/>
  <c r="N40" i="116"/>
  <c r="N41" i="116"/>
  <c r="N42" i="116"/>
  <c r="T36" i="116"/>
  <c r="U36" i="116"/>
  <c r="V36" i="116"/>
  <c r="W36" i="116"/>
  <c r="X145" i="6" s="1"/>
  <c r="T35" i="116"/>
  <c r="U35" i="116"/>
  <c r="V35" i="116"/>
  <c r="W35" i="116"/>
  <c r="X136" i="6" s="1"/>
  <c r="T34" i="116"/>
  <c r="U34" i="116"/>
  <c r="V34" i="116"/>
  <c r="W34" i="116"/>
  <c r="X127" i="6" s="1"/>
  <c r="T33" i="116"/>
  <c r="U33" i="116"/>
  <c r="V33" i="116"/>
  <c r="V37" i="116" s="1"/>
  <c r="W33" i="116"/>
  <c r="X118" i="6" s="1"/>
  <c r="O36" i="116"/>
  <c r="P36" i="116"/>
  <c r="O35" i="116"/>
  <c r="P35" i="116"/>
  <c r="O34" i="116"/>
  <c r="P34" i="116"/>
  <c r="O33" i="116"/>
  <c r="P33" i="116"/>
  <c r="S36" i="116"/>
  <c r="N36" i="116"/>
  <c r="S35" i="116"/>
  <c r="N35" i="116"/>
  <c r="S34" i="116"/>
  <c r="N34" i="116"/>
  <c r="S33" i="116"/>
  <c r="N33" i="116"/>
  <c r="T31" i="116"/>
  <c r="U31" i="116"/>
  <c r="V31" i="116"/>
  <c r="W31" i="116"/>
  <c r="X109" i="6" s="1"/>
  <c r="O31" i="116"/>
  <c r="P31" i="116"/>
  <c r="S31" i="116"/>
  <c r="N31" i="116"/>
  <c r="H31" i="116"/>
  <c r="I31" i="116"/>
  <c r="J31" i="116"/>
  <c r="K31" i="116"/>
  <c r="T30" i="116"/>
  <c r="U30" i="116"/>
  <c r="V30" i="116"/>
  <c r="W30" i="116"/>
  <c r="X100" i="6" s="1"/>
  <c r="W29" i="116"/>
  <c r="X91" i="6" s="1"/>
  <c r="T29" i="116"/>
  <c r="U29" i="116"/>
  <c r="V29" i="116"/>
  <c r="O30" i="116"/>
  <c r="P30" i="116"/>
  <c r="N30" i="116"/>
  <c r="S30" i="116"/>
  <c r="S29" i="116"/>
  <c r="O29" i="116"/>
  <c r="P29" i="116"/>
  <c r="N29" i="116"/>
  <c r="G30" i="116"/>
  <c r="T21" i="116"/>
  <c r="U21" i="116"/>
  <c r="V21" i="116"/>
  <c r="W21" i="116"/>
  <c r="O21" i="116"/>
  <c r="P21" i="116"/>
  <c r="T19" i="116"/>
  <c r="U19" i="116"/>
  <c r="V19" i="116"/>
  <c r="W19" i="116"/>
  <c r="X64" i="6" s="1"/>
  <c r="O19" i="116"/>
  <c r="P19" i="116"/>
  <c r="S21" i="116"/>
  <c r="N21" i="116"/>
  <c r="S19" i="116"/>
  <c r="N19" i="116"/>
  <c r="T17" i="116"/>
  <c r="U17" i="116"/>
  <c r="V17" i="116"/>
  <c r="W17" i="116"/>
  <c r="X55" i="6" s="1"/>
  <c r="O17" i="116"/>
  <c r="P17" i="116"/>
  <c r="S17" i="116"/>
  <c r="N17" i="116"/>
  <c r="U16" i="116"/>
  <c r="T16" i="116"/>
  <c r="V16" i="116"/>
  <c r="W16" i="116"/>
  <c r="S16" i="116"/>
  <c r="O16" i="116"/>
  <c r="P16" i="116"/>
  <c r="N16" i="116"/>
  <c r="W13" i="116"/>
  <c r="T13" i="116"/>
  <c r="U13" i="116"/>
  <c r="V13" i="116"/>
  <c r="O13" i="116"/>
  <c r="P13" i="116"/>
  <c r="S13" i="116"/>
  <c r="N13" i="116"/>
  <c r="H53" i="116"/>
  <c r="I53" i="116"/>
  <c r="J53" i="116"/>
  <c r="K53" i="116"/>
  <c r="H52" i="116"/>
  <c r="I52" i="116"/>
  <c r="J52" i="116"/>
  <c r="K52" i="116"/>
  <c r="H50" i="116"/>
  <c r="I50" i="116"/>
  <c r="J50" i="116"/>
  <c r="K50" i="116"/>
  <c r="H49" i="116"/>
  <c r="I49" i="116"/>
  <c r="J49" i="116"/>
  <c r="J54" i="116" s="1"/>
  <c r="K49" i="116"/>
  <c r="G53" i="116"/>
  <c r="G52" i="116"/>
  <c r="G50" i="116"/>
  <c r="G49" i="116"/>
  <c r="H42" i="116"/>
  <c r="I42" i="116"/>
  <c r="J42" i="116"/>
  <c r="K42" i="116"/>
  <c r="H41" i="116"/>
  <c r="I41" i="116"/>
  <c r="J41" i="116"/>
  <c r="K41" i="116"/>
  <c r="H40" i="116"/>
  <c r="I40" i="116"/>
  <c r="J40" i="116"/>
  <c r="K40" i="116"/>
  <c r="H39" i="116"/>
  <c r="I39" i="116"/>
  <c r="J39" i="116"/>
  <c r="K39" i="116"/>
  <c r="I38" i="116"/>
  <c r="I55" i="116" s="1"/>
  <c r="J38" i="116"/>
  <c r="J55" i="116" s="1"/>
  <c r="K38" i="116"/>
  <c r="K55" i="116" s="1"/>
  <c r="G42" i="116"/>
  <c r="G41" i="116"/>
  <c r="G40" i="116"/>
  <c r="G39" i="116"/>
  <c r="H36" i="116"/>
  <c r="I36" i="116"/>
  <c r="J36" i="116"/>
  <c r="K36" i="116"/>
  <c r="H35" i="116"/>
  <c r="I35" i="116"/>
  <c r="J35" i="116"/>
  <c r="K35" i="116"/>
  <c r="H34" i="116"/>
  <c r="I34" i="116"/>
  <c r="J34" i="116"/>
  <c r="K34" i="116"/>
  <c r="H33" i="116"/>
  <c r="I33" i="116"/>
  <c r="I37" i="116" s="1"/>
  <c r="J33" i="116"/>
  <c r="K33" i="116"/>
  <c r="G36" i="116"/>
  <c r="G35" i="116"/>
  <c r="G34" i="116"/>
  <c r="G33" i="116"/>
  <c r="H17" i="116"/>
  <c r="I17" i="116"/>
  <c r="J17" i="116"/>
  <c r="K17" i="116"/>
  <c r="H19" i="116"/>
  <c r="I19" i="116"/>
  <c r="J19" i="116"/>
  <c r="K19" i="116"/>
  <c r="H21" i="116"/>
  <c r="I21" i="116"/>
  <c r="J21" i="116"/>
  <c r="K21" i="116"/>
  <c r="G21" i="116"/>
  <c r="G19" i="116"/>
  <c r="G17" i="116"/>
  <c r="H30" i="116"/>
  <c r="I30" i="116"/>
  <c r="J30" i="116"/>
  <c r="K30" i="116"/>
  <c r="H29" i="116"/>
  <c r="I29" i="116"/>
  <c r="J29" i="116"/>
  <c r="K29" i="116"/>
  <c r="G29" i="116"/>
  <c r="F12" i="117"/>
  <c r="E12" i="117"/>
  <c r="N55" i="116" l="1"/>
  <c r="N43" i="116"/>
  <c r="R18" i="117"/>
  <c r="K32" i="116"/>
  <c r="R15" i="117"/>
  <c r="X73" i="6"/>
  <c r="X18" i="117"/>
  <c r="X154" i="6"/>
  <c r="W55" i="116"/>
  <c r="W54" i="116"/>
  <c r="X208" i="6"/>
  <c r="Q18" i="117"/>
  <c r="H43" i="116"/>
  <c r="G26" i="116"/>
  <c r="I26" i="116"/>
  <c r="H37" i="116"/>
  <c r="K54" i="116"/>
  <c r="T37" i="116"/>
  <c r="P22" i="117"/>
  <c r="M22" i="117"/>
  <c r="J37" i="116"/>
  <c r="W37" i="116"/>
  <c r="K37" i="116"/>
  <c r="I54" i="116"/>
  <c r="E15" i="117"/>
  <c r="Y18" i="117"/>
  <c r="V22" i="117"/>
  <c r="J43" i="116"/>
  <c r="U15" i="117"/>
  <c r="O26" i="116"/>
  <c r="T26" i="116"/>
  <c r="S37" i="116"/>
  <c r="O37" i="116"/>
  <c r="O54" i="116"/>
  <c r="F18" i="117"/>
  <c r="E22" i="117"/>
  <c r="K43" i="116"/>
  <c r="I43" i="116"/>
  <c r="Q22" i="117"/>
  <c r="H54" i="116"/>
  <c r="W18" i="117"/>
  <c r="Y15" i="117"/>
  <c r="P26" i="116"/>
  <c r="U26" i="116"/>
  <c r="N54" i="116"/>
  <c r="N26" i="116"/>
  <c r="W26" i="116"/>
  <c r="J26" i="116"/>
  <c r="J18" i="117"/>
  <c r="F22" i="117"/>
  <c r="L22" i="117"/>
  <c r="I32" i="116"/>
  <c r="S26" i="116"/>
  <c r="V26" i="116"/>
  <c r="N32" i="116"/>
  <c r="U43" i="116"/>
  <c r="K15" i="117"/>
  <c r="N37" i="116"/>
  <c r="P37" i="116"/>
  <c r="P54" i="116"/>
  <c r="E18" i="117"/>
  <c r="O32" i="116"/>
  <c r="T32" i="116"/>
  <c r="W43" i="116"/>
  <c r="M15" i="117"/>
  <c r="V18" i="117"/>
  <c r="R22" i="117"/>
  <c r="W22" i="117"/>
  <c r="U22" i="117"/>
  <c r="U37" i="116"/>
  <c r="V32" i="116"/>
  <c r="G32" i="116"/>
  <c r="H32" i="116"/>
  <c r="P43" i="116"/>
  <c r="S54" i="116"/>
  <c r="U18" i="117"/>
  <c r="V15" i="117"/>
  <c r="I22" i="117"/>
  <c r="J22" i="117"/>
  <c r="G37" i="116"/>
  <c r="G43" i="116"/>
  <c r="P32" i="116"/>
  <c r="U32" i="116"/>
  <c r="O43" i="116"/>
  <c r="T43" i="116"/>
  <c r="M18" i="117"/>
  <c r="X22" i="117"/>
  <c r="Y22" i="117"/>
  <c r="J32" i="116"/>
  <c r="G54" i="116"/>
  <c r="S32" i="116"/>
  <c r="W32" i="116"/>
  <c r="S43" i="116"/>
  <c r="V43" i="116"/>
  <c r="I15" i="117"/>
  <c r="Q15" i="117"/>
  <c r="K22" i="117"/>
  <c r="J15" i="117"/>
  <c r="K18" i="117"/>
  <c r="L15" i="117"/>
  <c r="X15" i="117"/>
  <c r="W15" i="117"/>
  <c r="P15" i="117"/>
  <c r="P18" i="117"/>
  <c r="L18" i="117"/>
  <c r="I18" i="117"/>
  <c r="F15" i="117"/>
  <c r="H26" i="116"/>
  <c r="K26" i="116"/>
  <c r="H16" i="116"/>
  <c r="I16" i="116"/>
  <c r="J16" i="116"/>
  <c r="K16" i="116"/>
  <c r="G16" i="116"/>
  <c r="H13" i="116"/>
  <c r="I13" i="116"/>
  <c r="J13" i="116"/>
  <c r="K13" i="116"/>
  <c r="G13" i="116"/>
  <c r="D42" i="116"/>
  <c r="E42" i="116"/>
  <c r="C42" i="116"/>
  <c r="D40" i="116"/>
  <c r="D41" i="116"/>
  <c r="C39" i="116"/>
  <c r="C40" i="116"/>
  <c r="C41" i="116"/>
  <c r="E39" i="116"/>
  <c r="E40" i="116"/>
  <c r="E41" i="116"/>
  <c r="F34" i="116"/>
  <c r="G127" i="6" s="1"/>
  <c r="F36" i="116"/>
  <c r="G145" i="6" s="1"/>
  <c r="F35" i="116"/>
  <c r="G136" i="6" s="1"/>
  <c r="F33" i="116"/>
  <c r="G118" i="6" s="1"/>
  <c r="C34" i="116"/>
  <c r="D34" i="116"/>
  <c r="E34" i="116"/>
  <c r="C35" i="116"/>
  <c r="D35" i="116"/>
  <c r="E35" i="116"/>
  <c r="C36" i="116"/>
  <c r="D36" i="116"/>
  <c r="E36" i="116"/>
  <c r="D33" i="116"/>
  <c r="E33" i="116"/>
  <c r="C33" i="116"/>
  <c r="D31" i="116"/>
  <c r="E31" i="116"/>
  <c r="C31" i="116"/>
  <c r="E30" i="116"/>
  <c r="D30" i="116"/>
  <c r="C30" i="116"/>
  <c r="D29" i="116"/>
  <c r="E29" i="116"/>
  <c r="C29" i="116"/>
  <c r="D16" i="116"/>
  <c r="E16" i="116"/>
  <c r="C16" i="116"/>
  <c r="D13" i="116"/>
  <c r="E13" i="116"/>
  <c r="C13" i="116"/>
  <c r="C37" i="116" l="1"/>
  <c r="D32" i="116"/>
  <c r="C43" i="116"/>
  <c r="C32" i="116"/>
  <c r="R127" i="6"/>
  <c r="S127" i="6"/>
  <c r="M127" i="6"/>
  <c r="N127" i="6"/>
  <c r="S118" i="6"/>
  <c r="R118" i="6"/>
  <c r="N118" i="6"/>
  <c r="M118" i="6"/>
  <c r="S136" i="6"/>
  <c r="R136" i="6"/>
  <c r="N136" i="6"/>
  <c r="M136" i="6"/>
  <c r="R145" i="6"/>
  <c r="S145" i="6"/>
  <c r="M145" i="6"/>
  <c r="N145" i="6"/>
  <c r="E32" i="116"/>
  <c r="E43" i="116"/>
  <c r="E37" i="116"/>
  <c r="D37" i="116"/>
  <c r="D43" i="116"/>
  <c r="E53" i="116"/>
  <c r="D53" i="116"/>
  <c r="C53" i="116"/>
  <c r="E52" i="116"/>
  <c r="D52" i="116"/>
  <c r="C52" i="116"/>
  <c r="E50" i="116"/>
  <c r="D50" i="116"/>
  <c r="C50" i="116"/>
  <c r="E49" i="116"/>
  <c r="C49" i="116"/>
  <c r="R14" i="116"/>
  <c r="R15" i="116"/>
  <c r="R33" i="116"/>
  <c r="R34" i="116"/>
  <c r="R35" i="116"/>
  <c r="R36" i="116"/>
  <c r="R39" i="116"/>
  <c r="R40" i="116"/>
  <c r="R44" i="116"/>
  <c r="R45" i="116"/>
  <c r="R46" i="116"/>
  <c r="R47" i="116"/>
  <c r="R51" i="116"/>
  <c r="R11" i="116"/>
  <c r="L14" i="116"/>
  <c r="L15" i="116"/>
  <c r="L33" i="116"/>
  <c r="L34" i="116"/>
  <c r="L35" i="116"/>
  <c r="L36" i="116"/>
  <c r="L39" i="116"/>
  <c r="L40" i="116"/>
  <c r="L44" i="116"/>
  <c r="L45" i="116"/>
  <c r="L46" i="116"/>
  <c r="L47" i="116"/>
  <c r="L51" i="116"/>
  <c r="L11" i="116"/>
  <c r="Q14" i="116"/>
  <c r="Q15" i="116"/>
  <c r="Q33" i="116"/>
  <c r="Q34" i="116"/>
  <c r="Q35" i="116"/>
  <c r="Q36" i="116"/>
  <c r="Q39" i="116"/>
  <c r="Q40" i="116"/>
  <c r="Q44" i="116"/>
  <c r="Q45" i="116"/>
  <c r="Q46" i="116"/>
  <c r="Q47" i="116"/>
  <c r="Q51" i="116"/>
  <c r="Q11" i="116"/>
  <c r="M14" i="116"/>
  <c r="M15" i="116"/>
  <c r="M33" i="116"/>
  <c r="M34" i="116"/>
  <c r="M35" i="116"/>
  <c r="M36" i="116"/>
  <c r="M39" i="116"/>
  <c r="M40" i="116"/>
  <c r="M44" i="116"/>
  <c r="M45" i="116"/>
  <c r="M46" i="116"/>
  <c r="M47" i="116"/>
  <c r="M51" i="116"/>
  <c r="M11" i="116"/>
  <c r="X139" i="114"/>
  <c r="Y139" i="114"/>
  <c r="Z139" i="114"/>
  <c r="X125" i="114"/>
  <c r="Y125" i="114"/>
  <c r="Z125" i="114"/>
  <c r="X131" i="114"/>
  <c r="Y131" i="114"/>
  <c r="Z131" i="114"/>
  <c r="X118" i="114"/>
  <c r="Y118" i="114"/>
  <c r="Z118" i="114"/>
  <c r="X115" i="114"/>
  <c r="Y115" i="114"/>
  <c r="Z115" i="114"/>
  <c r="Z104" i="114"/>
  <c r="Y104" i="114"/>
  <c r="X104" i="114"/>
  <c r="X101" i="114"/>
  <c r="Y101" i="114"/>
  <c r="Z101" i="114"/>
  <c r="X93" i="114"/>
  <c r="Y93" i="114"/>
  <c r="Z93" i="114"/>
  <c r="X88" i="114"/>
  <c r="Y88" i="114"/>
  <c r="Z88" i="114"/>
  <c r="X79" i="114"/>
  <c r="Y79" i="114"/>
  <c r="Z79" i="114"/>
  <c r="X75" i="114"/>
  <c r="Y75" i="114"/>
  <c r="Z75" i="114"/>
  <c r="X68" i="114"/>
  <c r="Y68" i="114"/>
  <c r="X53" i="114"/>
  <c r="Y53" i="114"/>
  <c r="Z53" i="114"/>
  <c r="X44" i="114"/>
  <c r="Y44" i="114"/>
  <c r="Z44" i="114"/>
  <c r="X22" i="114"/>
  <c r="Y22" i="114"/>
  <c r="Z22" i="114"/>
  <c r="X34" i="114"/>
  <c r="Y34" i="114"/>
  <c r="Z34" i="114"/>
  <c r="Y141" i="114" l="1"/>
  <c r="Z140" i="114"/>
  <c r="C54" i="116"/>
  <c r="Z119" i="114"/>
  <c r="Z141" i="114"/>
  <c r="X119" i="114"/>
  <c r="Y140" i="114"/>
  <c r="X141" i="114"/>
  <c r="X140" i="114"/>
  <c r="H24" i="117"/>
  <c r="Q24" i="117"/>
  <c r="Q26" i="117" s="1"/>
  <c r="Q27" i="117" s="1"/>
  <c r="V24" i="117"/>
  <c r="V26" i="117" s="1"/>
  <c r="V27" i="117" s="1"/>
  <c r="R24" i="117"/>
  <c r="R26" i="117" s="1"/>
  <c r="R27" i="117" s="1"/>
  <c r="Y24" i="117"/>
  <c r="Y26" i="117" s="1"/>
  <c r="Y27" i="117" s="1"/>
  <c r="P24" i="117"/>
  <c r="P26" i="117" s="1"/>
  <c r="P27" i="117" s="1"/>
  <c r="X24" i="117"/>
  <c r="X26" i="117" s="1"/>
  <c r="X27" i="117" s="1"/>
  <c r="L24" i="117"/>
  <c r="L26" i="117" s="1"/>
  <c r="L27" i="117" s="1"/>
  <c r="U24" i="117"/>
  <c r="U26" i="117" s="1"/>
  <c r="U27" i="117" s="1"/>
  <c r="X76" i="114"/>
  <c r="X35" i="114"/>
  <c r="Y105" i="114"/>
  <c r="Y54" i="114"/>
  <c r="W27" i="116"/>
  <c r="V27" i="116"/>
  <c r="V28" i="116" s="1"/>
  <c r="P27" i="116"/>
  <c r="P28" i="116" s="1"/>
  <c r="U27" i="116"/>
  <c r="U28" i="116" s="1"/>
  <c r="T27" i="116"/>
  <c r="T28" i="116" s="1"/>
  <c r="N27" i="116"/>
  <c r="N28" i="116" s="1"/>
  <c r="S27" i="116"/>
  <c r="S28" i="116" s="1"/>
  <c r="Z105" i="114"/>
  <c r="N48" i="116"/>
  <c r="Y132" i="114"/>
  <c r="V48" i="116" s="1"/>
  <c r="Z132" i="114"/>
  <c r="W48" i="116" s="1"/>
  <c r="X199" i="6" s="1"/>
  <c r="X54" i="114"/>
  <c r="Y76" i="114"/>
  <c r="Z76" i="114"/>
  <c r="Y94" i="114"/>
  <c r="P48" i="116"/>
  <c r="X105" i="114"/>
  <c r="Z94" i="114"/>
  <c r="S48" i="116"/>
  <c r="T48" i="116"/>
  <c r="X132" i="114"/>
  <c r="U48" i="116" s="1"/>
  <c r="X94" i="114"/>
  <c r="O27" i="116"/>
  <c r="O28" i="116" s="1"/>
  <c r="Y119" i="114"/>
  <c r="Z54" i="114"/>
  <c r="W24" i="117"/>
  <c r="W26" i="117" s="1"/>
  <c r="W27" i="117" s="1"/>
  <c r="D54" i="116"/>
  <c r="E54" i="116"/>
  <c r="Z35" i="114"/>
  <c r="Y35" i="114"/>
  <c r="N57" i="116" l="1"/>
  <c r="W28" i="116"/>
  <c r="W57" i="116" s="1"/>
  <c r="X82" i="6"/>
  <c r="X244" i="6" s="1"/>
  <c r="H26" i="117"/>
  <c r="H27" i="117" s="1"/>
  <c r="X11" i="117"/>
  <c r="W11" i="117"/>
  <c r="Y11" i="117"/>
  <c r="U11" i="117"/>
  <c r="V11" i="117"/>
  <c r="P57" i="116"/>
  <c r="S57" i="116"/>
  <c r="V57" i="116"/>
  <c r="U57" i="116"/>
  <c r="T57" i="116"/>
  <c r="X142" i="114"/>
  <c r="Y142" i="114"/>
  <c r="Z142" i="114"/>
  <c r="O48" i="116"/>
  <c r="O57" i="116" s="1"/>
  <c r="W56" i="116" l="1"/>
  <c r="S56" i="116"/>
  <c r="U56" i="116"/>
  <c r="V56" i="116"/>
  <c r="T56" i="116"/>
  <c r="P56" i="116"/>
  <c r="O56" i="116"/>
  <c r="N56" i="116"/>
  <c r="R11" i="117"/>
  <c r="D24" i="117"/>
  <c r="D26" i="117" s="1"/>
  <c r="D27" i="117" s="1"/>
  <c r="P11" i="117"/>
  <c r="E24" i="117"/>
  <c r="E26" i="117" s="1"/>
  <c r="E27" i="117" s="1"/>
  <c r="F24" i="117"/>
  <c r="F26" i="117" s="1"/>
  <c r="F27" i="117" s="1"/>
  <c r="J24" i="117"/>
  <c r="J26" i="117" s="1"/>
  <c r="J27" i="117" s="1"/>
  <c r="I24" i="117"/>
  <c r="I26" i="117" s="1"/>
  <c r="I27" i="117" s="1"/>
  <c r="M24" i="117"/>
  <c r="M26" i="117" s="1"/>
  <c r="M27" i="117" s="1"/>
  <c r="K24" i="117"/>
  <c r="K26" i="117" s="1"/>
  <c r="K27" i="117" s="1"/>
  <c r="G48" i="116"/>
  <c r="H48" i="116"/>
  <c r="I48" i="116"/>
  <c r="I27" i="116"/>
  <c r="I28" i="116" s="1"/>
  <c r="C27" i="116"/>
  <c r="C28" i="116" s="1"/>
  <c r="G27" i="116"/>
  <c r="G28" i="116" s="1"/>
  <c r="H27" i="116"/>
  <c r="H28" i="116" s="1"/>
  <c r="K27" i="116"/>
  <c r="K28" i="116" s="1"/>
  <c r="D27" i="116"/>
  <c r="D28" i="116" s="1"/>
  <c r="E27" i="116"/>
  <c r="E28" i="116" s="1"/>
  <c r="J48" i="116"/>
  <c r="C48" i="116"/>
  <c r="C57" i="116" s="1"/>
  <c r="E48" i="116"/>
  <c r="D48" i="116"/>
  <c r="K48" i="116"/>
  <c r="J27" i="116"/>
  <c r="J28" i="116" s="1"/>
  <c r="D57" i="116" l="1"/>
  <c r="E57" i="116"/>
  <c r="K11" i="117"/>
  <c r="E11" i="117"/>
  <c r="L11" i="117"/>
  <c r="Q11" i="117"/>
  <c r="J11" i="117"/>
  <c r="I11" i="117"/>
  <c r="F11" i="117"/>
  <c r="M11" i="117"/>
  <c r="D11" i="117"/>
  <c r="G57" i="116"/>
  <c r="H57" i="116"/>
  <c r="I57" i="116"/>
  <c r="K57" i="116"/>
  <c r="J57" i="116"/>
  <c r="E4" i="6"/>
  <c r="D56" i="116" l="1"/>
  <c r="K56" i="116"/>
  <c r="J56" i="116"/>
  <c r="I56" i="116"/>
  <c r="G56" i="116"/>
  <c r="H56" i="116"/>
  <c r="E56" i="116"/>
  <c r="C56" i="116"/>
  <c r="F53" i="116"/>
  <c r="G235" i="6" s="1"/>
  <c r="F52" i="116"/>
  <c r="G226" i="6" s="1"/>
  <c r="F50" i="116"/>
  <c r="G217" i="6" s="1"/>
  <c r="F49" i="116"/>
  <c r="G208" i="6" s="1"/>
  <c r="F42" i="116"/>
  <c r="G190" i="6" s="1"/>
  <c r="F41" i="116"/>
  <c r="G181" i="6" s="1"/>
  <c r="F38" i="116"/>
  <c r="G154" i="6" s="1"/>
  <c r="F23" i="116"/>
  <c r="F22" i="116"/>
  <c r="F19" i="116"/>
  <c r="G64" i="6" s="1"/>
  <c r="F17" i="116"/>
  <c r="G55" i="6" s="1"/>
  <c r="S190" i="6" l="1"/>
  <c r="R190" i="6"/>
  <c r="M190" i="6"/>
  <c r="N190" i="6"/>
  <c r="R235" i="6"/>
  <c r="S235" i="6"/>
  <c r="N235" i="6"/>
  <c r="M235" i="6"/>
  <c r="S208" i="6"/>
  <c r="R208" i="6"/>
  <c r="M208" i="6"/>
  <c r="N208" i="6"/>
  <c r="R55" i="6"/>
  <c r="S55" i="6"/>
  <c r="M55" i="6"/>
  <c r="N55" i="6"/>
  <c r="S154" i="6"/>
  <c r="R154" i="6"/>
  <c r="M154" i="6"/>
  <c r="N154" i="6"/>
  <c r="R217" i="6"/>
  <c r="S217" i="6"/>
  <c r="N217" i="6"/>
  <c r="M217" i="6"/>
  <c r="S64" i="6"/>
  <c r="R64" i="6"/>
  <c r="N64" i="6"/>
  <c r="M64" i="6"/>
  <c r="R181" i="6"/>
  <c r="S181" i="6"/>
  <c r="N181" i="6"/>
  <c r="M181" i="6"/>
  <c r="R226" i="6"/>
  <c r="S226" i="6"/>
  <c r="M226" i="6"/>
  <c r="N226" i="6"/>
  <c r="R41" i="116"/>
  <c r="L41" i="116"/>
  <c r="Q41" i="116"/>
  <c r="M41" i="116"/>
  <c r="M52" i="116"/>
  <c r="R52" i="116"/>
  <c r="L52" i="116"/>
  <c r="Q52" i="116"/>
  <c r="R23" i="116"/>
  <c r="L23" i="116"/>
  <c r="Q23" i="116"/>
  <c r="M23" i="116"/>
  <c r="R19" i="116"/>
  <c r="L19" i="116"/>
  <c r="Q19" i="116"/>
  <c r="M19" i="116"/>
  <c r="R22" i="116"/>
  <c r="L22" i="116"/>
  <c r="Q22" i="116"/>
  <c r="M22" i="116"/>
  <c r="M42" i="116"/>
  <c r="R42" i="116"/>
  <c r="L42" i="116"/>
  <c r="Q42" i="116"/>
  <c r="M53" i="116"/>
  <c r="R53" i="116"/>
  <c r="L53" i="116"/>
  <c r="Q53" i="116"/>
  <c r="R49" i="116"/>
  <c r="L49" i="116"/>
  <c r="Q49" i="116"/>
  <c r="M49" i="116"/>
  <c r="R17" i="116"/>
  <c r="L17" i="116"/>
  <c r="Q17" i="116"/>
  <c r="M17" i="116"/>
  <c r="M38" i="116"/>
  <c r="R38" i="116"/>
  <c r="L38" i="116"/>
  <c r="Q38" i="116"/>
  <c r="M50" i="116"/>
  <c r="R50" i="116"/>
  <c r="L50" i="116"/>
  <c r="Q50" i="116"/>
  <c r="F54" i="116" l="1"/>
  <c r="F24" i="116"/>
  <c r="G14" i="117"/>
  <c r="G24" i="117"/>
  <c r="G25" i="117"/>
  <c r="N25" i="117" s="1"/>
  <c r="G17" i="117"/>
  <c r="G16" i="117"/>
  <c r="G19" i="117"/>
  <c r="G23" i="117"/>
  <c r="N23" i="117" s="1"/>
  <c r="G13" i="117"/>
  <c r="F29" i="116"/>
  <c r="G91" i="6" s="1"/>
  <c r="F30" i="116"/>
  <c r="G100" i="6" s="1"/>
  <c r="G12" i="117"/>
  <c r="N12" i="117" s="1"/>
  <c r="G20" i="117"/>
  <c r="S100" i="6" l="1"/>
  <c r="R100" i="6"/>
  <c r="N100" i="6"/>
  <c r="M100" i="6"/>
  <c r="R91" i="6"/>
  <c r="S91" i="6"/>
  <c r="M91" i="6"/>
  <c r="N91" i="6"/>
  <c r="H11" i="117"/>
  <c r="F43" i="116"/>
  <c r="F28" i="116"/>
  <c r="F21" i="116"/>
  <c r="F31" i="116"/>
  <c r="G109" i="6" s="1"/>
  <c r="R54" i="116"/>
  <c r="L54" i="116"/>
  <c r="Q54" i="116"/>
  <c r="M54" i="116"/>
  <c r="F48" i="116"/>
  <c r="O16" i="117"/>
  <c r="T16" i="117"/>
  <c r="S16" i="117"/>
  <c r="N16" i="117"/>
  <c r="R29" i="116"/>
  <c r="L29" i="116"/>
  <c r="Q29" i="116"/>
  <c r="M29" i="116"/>
  <c r="T23" i="117"/>
  <c r="S23" i="117"/>
  <c r="O23" i="117"/>
  <c r="S17" i="117"/>
  <c r="O17" i="117"/>
  <c r="T17" i="117"/>
  <c r="N17" i="117"/>
  <c r="S20" i="117"/>
  <c r="T20" i="117"/>
  <c r="N20" i="117"/>
  <c r="O20" i="117"/>
  <c r="T13" i="117"/>
  <c r="O13" i="117"/>
  <c r="S13" i="117"/>
  <c r="N13" i="117"/>
  <c r="S19" i="117"/>
  <c r="O19" i="117"/>
  <c r="T19" i="117"/>
  <c r="N19" i="117"/>
  <c r="S25" i="117"/>
  <c r="T25" i="117"/>
  <c r="O25" i="117"/>
  <c r="G15" i="117"/>
  <c r="S12" i="117"/>
  <c r="O12" i="117"/>
  <c r="T12" i="117"/>
  <c r="R24" i="116"/>
  <c r="Q24" i="116"/>
  <c r="M24" i="116"/>
  <c r="L24" i="116"/>
  <c r="T24" i="117"/>
  <c r="N24" i="117"/>
  <c r="S24" i="117"/>
  <c r="O24" i="117"/>
  <c r="M30" i="116"/>
  <c r="R30" i="116"/>
  <c r="L30" i="116"/>
  <c r="Q30" i="116"/>
  <c r="T21" i="117"/>
  <c r="O21" i="117"/>
  <c r="N21" i="117"/>
  <c r="S21" i="117"/>
  <c r="S14" i="117"/>
  <c r="T14" i="117"/>
  <c r="O14" i="117"/>
  <c r="N14" i="117"/>
  <c r="F27" i="116"/>
  <c r="G82" i="6" s="1"/>
  <c r="G26" i="117"/>
  <c r="G22" i="117"/>
  <c r="G18" i="117"/>
  <c r="R82" i="6" l="1"/>
  <c r="S82" i="6"/>
  <c r="N82" i="6"/>
  <c r="M82" i="6"/>
  <c r="R109" i="6"/>
  <c r="S109" i="6"/>
  <c r="M109" i="6"/>
  <c r="N109" i="6"/>
  <c r="L48" i="116"/>
  <c r="G199" i="6"/>
  <c r="R21" i="116"/>
  <c r="G73" i="6"/>
  <c r="T26" i="117"/>
  <c r="G27" i="117"/>
  <c r="Q21" i="116"/>
  <c r="R48" i="116"/>
  <c r="M21" i="116"/>
  <c r="M48" i="116"/>
  <c r="L21" i="116"/>
  <c r="Q48" i="116"/>
  <c r="F32" i="116"/>
  <c r="L32" i="116" s="1"/>
  <c r="Q28" i="116"/>
  <c r="M28" i="116"/>
  <c r="R28" i="116"/>
  <c r="L28" i="116"/>
  <c r="R31" i="116"/>
  <c r="L31" i="116"/>
  <c r="Q31" i="116"/>
  <c r="M31" i="116"/>
  <c r="F26" i="116"/>
  <c r="L26" i="116" s="1"/>
  <c r="F16" i="116"/>
  <c r="M16" i="116" s="1"/>
  <c r="F37" i="116"/>
  <c r="R43" i="116"/>
  <c r="L43" i="116"/>
  <c r="Q43" i="116"/>
  <c r="M43" i="116"/>
  <c r="S22" i="117"/>
  <c r="T22" i="117"/>
  <c r="O22" i="117"/>
  <c r="N22" i="117"/>
  <c r="S26" i="117"/>
  <c r="O26" i="117"/>
  <c r="N26" i="117"/>
  <c r="R27" i="116"/>
  <c r="L27" i="116"/>
  <c r="Q27" i="116"/>
  <c r="M27" i="116"/>
  <c r="T18" i="117"/>
  <c r="N18" i="117"/>
  <c r="S18" i="117"/>
  <c r="O18" i="117"/>
  <c r="S15" i="117"/>
  <c r="N15" i="117"/>
  <c r="T15" i="117"/>
  <c r="O15" i="117"/>
  <c r="G11" i="117"/>
  <c r="F13" i="116"/>
  <c r="N27" i="117" l="1"/>
  <c r="M32" i="116"/>
  <c r="L16" i="116"/>
  <c r="M26" i="116"/>
  <c r="R199" i="6"/>
  <c r="S199" i="6"/>
  <c r="N199" i="6"/>
  <c r="M199" i="6"/>
  <c r="R73" i="6"/>
  <c r="S73" i="6"/>
  <c r="M73" i="6"/>
  <c r="N73" i="6"/>
  <c r="G244" i="6"/>
  <c r="T27" i="117"/>
  <c r="S27" i="117"/>
  <c r="O27" i="117"/>
  <c r="R26" i="116"/>
  <c r="Q26" i="116"/>
  <c r="Q16" i="116"/>
  <c r="R32" i="116"/>
  <c r="Q32" i="116"/>
  <c r="R16" i="116"/>
  <c r="R37" i="116"/>
  <c r="L37" i="116"/>
  <c r="M37" i="116"/>
  <c r="Q37" i="116"/>
  <c r="F57" i="116"/>
  <c r="R13" i="116"/>
  <c r="L13" i="116"/>
  <c r="Q13" i="116"/>
  <c r="M13" i="116"/>
  <c r="T11" i="117"/>
  <c r="N11" i="117"/>
  <c r="O11" i="117"/>
  <c r="S11" i="117"/>
  <c r="M244" i="6" l="1"/>
  <c r="R244" i="6"/>
  <c r="N244" i="6"/>
  <c r="M57" i="116"/>
  <c r="Q57" i="116"/>
  <c r="R12" i="116"/>
  <c r="Q12" i="116"/>
  <c r="M12" i="116"/>
  <c r="L12" i="116"/>
  <c r="L57" i="116"/>
  <c r="R57" i="116"/>
  <c r="D4" i="3"/>
  <c r="C10" i="3"/>
  <c r="D10" i="3"/>
  <c r="E10" i="3"/>
  <c r="E18" i="3" s="1"/>
  <c r="H10" i="3"/>
  <c r="I10" i="3"/>
  <c r="J10" i="3"/>
  <c r="K10" i="3"/>
  <c r="N10" i="3"/>
  <c r="O10" i="3"/>
  <c r="O18" i="3" s="1"/>
  <c r="P10" i="3"/>
  <c r="S10" i="3"/>
  <c r="T10" i="3"/>
  <c r="T18" i="3" s="1"/>
  <c r="U10" i="3"/>
  <c r="U18" i="3" s="1"/>
  <c r="C11" i="3"/>
  <c r="D11" i="3"/>
  <c r="E11" i="3"/>
  <c r="H11" i="3"/>
  <c r="I11" i="3"/>
  <c r="J11" i="3"/>
  <c r="K11" i="3"/>
  <c r="N11" i="3"/>
  <c r="S11" i="3"/>
  <c r="C12" i="3"/>
  <c r="D12" i="3"/>
  <c r="E12" i="3"/>
  <c r="H12" i="3"/>
  <c r="I12" i="3"/>
  <c r="J12" i="3"/>
  <c r="K12" i="3"/>
  <c r="N12" i="3"/>
  <c r="O12" i="3"/>
  <c r="P12" i="3"/>
  <c r="S12" i="3"/>
  <c r="T12" i="3"/>
  <c r="U12" i="3"/>
  <c r="C13" i="3"/>
  <c r="D13" i="3"/>
  <c r="E13" i="3"/>
  <c r="H13" i="3"/>
  <c r="I13" i="3"/>
  <c r="J13" i="3"/>
  <c r="K13" i="3"/>
  <c r="N13" i="3"/>
  <c r="O13" i="3"/>
  <c r="P13" i="3"/>
  <c r="S13" i="3"/>
  <c r="T13" i="3"/>
  <c r="U13" i="3"/>
  <c r="U22" i="3"/>
  <c r="C14" i="3"/>
  <c r="D14" i="3"/>
  <c r="E14" i="3"/>
  <c r="H14" i="3"/>
  <c r="I14" i="3"/>
  <c r="J14" i="3"/>
  <c r="K14" i="3"/>
  <c r="N14" i="3"/>
  <c r="O14" i="3"/>
  <c r="P14" i="3"/>
  <c r="S14" i="3"/>
  <c r="T14" i="3"/>
  <c r="U14" i="3"/>
  <c r="C15" i="3"/>
  <c r="D15" i="3"/>
  <c r="E15" i="3"/>
  <c r="H15" i="3"/>
  <c r="I15" i="3"/>
  <c r="J15" i="3"/>
  <c r="K15" i="3"/>
  <c r="N15" i="3"/>
  <c r="S15" i="3"/>
  <c r="C16" i="3"/>
  <c r="D16" i="3"/>
  <c r="E16" i="3"/>
  <c r="H16" i="3"/>
  <c r="I16" i="3"/>
  <c r="J16" i="3"/>
  <c r="K16" i="3"/>
  <c r="N16" i="3"/>
  <c r="S16" i="3"/>
  <c r="C17" i="3"/>
  <c r="D17" i="3"/>
  <c r="E17" i="3"/>
  <c r="H17" i="3"/>
  <c r="I17" i="3"/>
  <c r="J17" i="3"/>
  <c r="K17" i="3"/>
  <c r="N17" i="3"/>
  <c r="S17" i="3"/>
  <c r="C19" i="3"/>
  <c r="D19" i="3"/>
  <c r="D27" i="3" s="1"/>
  <c r="E19" i="3"/>
  <c r="H19" i="3"/>
  <c r="I19" i="3"/>
  <c r="J19" i="3"/>
  <c r="J27" i="3" s="1"/>
  <c r="K19" i="3"/>
  <c r="K27" i="3" s="1"/>
  <c r="N19" i="3"/>
  <c r="O19" i="3"/>
  <c r="P19" i="3"/>
  <c r="S19" i="3"/>
  <c r="T19" i="3"/>
  <c r="T27" i="3" s="1"/>
  <c r="U19" i="3"/>
  <c r="C20" i="3"/>
  <c r="D20" i="3"/>
  <c r="E20" i="3"/>
  <c r="H20" i="3"/>
  <c r="I20" i="3"/>
  <c r="J20" i="3"/>
  <c r="K20" i="3"/>
  <c r="N20" i="3"/>
  <c r="O20" i="3"/>
  <c r="P20" i="3"/>
  <c r="S20" i="3"/>
  <c r="T20" i="3"/>
  <c r="U20" i="3"/>
  <c r="C21" i="3"/>
  <c r="D21" i="3"/>
  <c r="E21" i="3"/>
  <c r="H21" i="3"/>
  <c r="I21" i="3"/>
  <c r="J21" i="3"/>
  <c r="K21" i="3"/>
  <c r="N21" i="3"/>
  <c r="O21" i="3"/>
  <c r="P21" i="3"/>
  <c r="S21" i="3"/>
  <c r="T21" i="3"/>
  <c r="U21" i="3"/>
  <c r="C22" i="3"/>
  <c r="D22" i="3"/>
  <c r="E22" i="3"/>
  <c r="H22" i="3"/>
  <c r="I22" i="3"/>
  <c r="J22" i="3"/>
  <c r="K22" i="3"/>
  <c r="N22" i="3"/>
  <c r="O22" i="3"/>
  <c r="P22" i="3"/>
  <c r="S22" i="3"/>
  <c r="T22" i="3"/>
  <c r="C23" i="3"/>
  <c r="D23" i="3"/>
  <c r="E23" i="3"/>
  <c r="H23" i="3"/>
  <c r="I23" i="3"/>
  <c r="J23" i="3"/>
  <c r="K23" i="3"/>
  <c r="N23" i="3"/>
  <c r="O23" i="3"/>
  <c r="P23" i="3"/>
  <c r="S23" i="3"/>
  <c r="T23" i="3"/>
  <c r="U23" i="3"/>
  <c r="C24" i="3"/>
  <c r="D24" i="3"/>
  <c r="E24" i="3"/>
  <c r="H24" i="3"/>
  <c r="I24" i="3"/>
  <c r="J24" i="3"/>
  <c r="K24" i="3"/>
  <c r="N24" i="3"/>
  <c r="S24" i="3"/>
  <c r="C25" i="3"/>
  <c r="D25" i="3"/>
  <c r="E25" i="3"/>
  <c r="H25" i="3"/>
  <c r="I25" i="3"/>
  <c r="J25" i="3"/>
  <c r="K25" i="3"/>
  <c r="N25" i="3"/>
  <c r="S25" i="3"/>
  <c r="C26" i="3"/>
  <c r="D26" i="3"/>
  <c r="E26" i="3"/>
  <c r="H26" i="3"/>
  <c r="I26" i="3"/>
  <c r="J26" i="3"/>
  <c r="K26" i="3"/>
  <c r="N26" i="3"/>
  <c r="O26" i="3"/>
  <c r="P26" i="3"/>
  <c r="S26" i="3"/>
  <c r="T26" i="3"/>
  <c r="U26" i="3"/>
  <c r="C28" i="3"/>
  <c r="D28" i="3"/>
  <c r="E28" i="3"/>
  <c r="E36" i="3" s="1"/>
  <c r="H28" i="3"/>
  <c r="I28" i="3"/>
  <c r="J28" i="3"/>
  <c r="J36" i="3" s="1"/>
  <c r="K28" i="3"/>
  <c r="K36" i="3" s="1"/>
  <c r="N28" i="3"/>
  <c r="O28" i="3"/>
  <c r="O36" i="3" s="1"/>
  <c r="P28" i="3"/>
  <c r="S28" i="3"/>
  <c r="T28" i="3"/>
  <c r="T36" i="3" s="1"/>
  <c r="U28" i="3"/>
  <c r="C29" i="3"/>
  <c r="D29" i="3"/>
  <c r="E29" i="3"/>
  <c r="H29" i="3"/>
  <c r="I29" i="3"/>
  <c r="J29" i="3"/>
  <c r="K29" i="3"/>
  <c r="N29" i="3"/>
  <c r="O29" i="3"/>
  <c r="P29" i="3"/>
  <c r="S29" i="3"/>
  <c r="T29" i="3"/>
  <c r="U29" i="3"/>
  <c r="C30" i="3"/>
  <c r="D30" i="3"/>
  <c r="E30" i="3"/>
  <c r="H30" i="3"/>
  <c r="I30" i="3"/>
  <c r="J30" i="3"/>
  <c r="K30" i="3"/>
  <c r="N30" i="3"/>
  <c r="O30" i="3"/>
  <c r="P30" i="3"/>
  <c r="S30" i="3"/>
  <c r="T30" i="3"/>
  <c r="U30" i="3"/>
  <c r="C31" i="3"/>
  <c r="D31" i="3"/>
  <c r="E31" i="3"/>
  <c r="H31" i="3"/>
  <c r="I31" i="3"/>
  <c r="J31" i="3"/>
  <c r="K31" i="3"/>
  <c r="N31" i="3"/>
  <c r="O31" i="3"/>
  <c r="P31" i="3"/>
  <c r="S31" i="3"/>
  <c r="T31" i="3"/>
  <c r="U31" i="3"/>
  <c r="C32" i="3"/>
  <c r="D32" i="3"/>
  <c r="E32" i="3"/>
  <c r="H32" i="3"/>
  <c r="I32" i="3"/>
  <c r="J32" i="3"/>
  <c r="K32" i="3"/>
  <c r="N32" i="3"/>
  <c r="O32" i="3"/>
  <c r="P32" i="3"/>
  <c r="S32" i="3"/>
  <c r="T32" i="3"/>
  <c r="U32" i="3"/>
  <c r="C33" i="3"/>
  <c r="D33" i="3"/>
  <c r="E33" i="3"/>
  <c r="H33" i="3"/>
  <c r="I33" i="3"/>
  <c r="J33" i="3"/>
  <c r="K33" i="3"/>
  <c r="N33" i="3"/>
  <c r="O33" i="3"/>
  <c r="P33" i="3"/>
  <c r="S33" i="3"/>
  <c r="T33" i="3"/>
  <c r="U33" i="3"/>
  <c r="C34" i="3"/>
  <c r="D34" i="3"/>
  <c r="E34" i="3"/>
  <c r="H34" i="3"/>
  <c r="I34" i="3"/>
  <c r="J34" i="3"/>
  <c r="K34" i="3"/>
  <c r="N34" i="3"/>
  <c r="O34" i="3"/>
  <c r="P34" i="3"/>
  <c r="S34" i="3"/>
  <c r="T34" i="3"/>
  <c r="U34" i="3"/>
  <c r="C35" i="3"/>
  <c r="D35" i="3"/>
  <c r="E35" i="3"/>
  <c r="H35" i="3"/>
  <c r="I35" i="3"/>
  <c r="J35" i="3"/>
  <c r="K35" i="3"/>
  <c r="N35" i="3"/>
  <c r="O35" i="3"/>
  <c r="P35" i="3"/>
  <c r="S35" i="3"/>
  <c r="T35" i="3"/>
  <c r="U35" i="3"/>
  <c r="C37" i="3"/>
  <c r="D37" i="3"/>
  <c r="D45" i="3" s="1"/>
  <c r="E37" i="3"/>
  <c r="E45" i="3" s="1"/>
  <c r="H37" i="3"/>
  <c r="I37" i="3"/>
  <c r="J37" i="3"/>
  <c r="J45" i="3" s="1"/>
  <c r="K37" i="3"/>
  <c r="K45" i="3" s="1"/>
  <c r="N37" i="3"/>
  <c r="O37" i="3"/>
  <c r="O45" i="3" s="1"/>
  <c r="P37" i="3"/>
  <c r="S37" i="3"/>
  <c r="T37" i="3"/>
  <c r="U37" i="3"/>
  <c r="U45" i="3" s="1"/>
  <c r="C38" i="3"/>
  <c r="D38" i="3"/>
  <c r="E38" i="3"/>
  <c r="H38" i="3"/>
  <c r="I38" i="3"/>
  <c r="J38" i="3"/>
  <c r="K38" i="3"/>
  <c r="N38" i="3"/>
  <c r="O38" i="3"/>
  <c r="P38" i="3"/>
  <c r="S38" i="3"/>
  <c r="T38" i="3"/>
  <c r="U38" i="3"/>
  <c r="C39" i="3"/>
  <c r="D39" i="3"/>
  <c r="E39" i="3"/>
  <c r="H39" i="3"/>
  <c r="I39" i="3"/>
  <c r="J39" i="3"/>
  <c r="K39" i="3"/>
  <c r="N39" i="3"/>
  <c r="O39" i="3"/>
  <c r="P39" i="3"/>
  <c r="S39" i="3"/>
  <c r="S124" i="3"/>
  <c r="S88" i="3"/>
  <c r="T39" i="3"/>
  <c r="U39" i="3"/>
  <c r="C40" i="3"/>
  <c r="D40" i="3"/>
  <c r="E40" i="3"/>
  <c r="H40" i="3"/>
  <c r="I40" i="3"/>
  <c r="J40" i="3"/>
  <c r="K40" i="3"/>
  <c r="N40" i="3"/>
  <c r="O40" i="3"/>
  <c r="P40" i="3"/>
  <c r="S40" i="3"/>
  <c r="T40" i="3"/>
  <c r="U40" i="3"/>
  <c r="C41" i="3"/>
  <c r="D41" i="3"/>
  <c r="E41" i="3"/>
  <c r="H41" i="3"/>
  <c r="I41" i="3"/>
  <c r="J41" i="3"/>
  <c r="K41" i="3"/>
  <c r="N41" i="3"/>
  <c r="O41" i="3"/>
  <c r="P41" i="3"/>
  <c r="S41" i="3"/>
  <c r="T41" i="3"/>
  <c r="U41" i="3"/>
  <c r="U90" i="3"/>
  <c r="U69" i="3"/>
  <c r="C42" i="3"/>
  <c r="D42" i="3"/>
  <c r="E42" i="3"/>
  <c r="H42" i="3"/>
  <c r="I42" i="3"/>
  <c r="J42" i="3"/>
  <c r="K42" i="3"/>
  <c r="N42" i="3"/>
  <c r="O42" i="3"/>
  <c r="P42" i="3"/>
  <c r="S42" i="3"/>
  <c r="T42" i="3"/>
  <c r="T91" i="3"/>
  <c r="U42" i="3"/>
  <c r="C43" i="3"/>
  <c r="D43" i="3"/>
  <c r="E43" i="3"/>
  <c r="H43" i="3"/>
  <c r="I43" i="3"/>
  <c r="J43" i="3"/>
  <c r="K43" i="3"/>
  <c r="N43" i="3"/>
  <c r="O43" i="3"/>
  <c r="P43" i="3"/>
  <c r="S43" i="3"/>
  <c r="T43" i="3"/>
  <c r="U43" i="3"/>
  <c r="C44" i="3"/>
  <c r="D44" i="3"/>
  <c r="E44" i="3"/>
  <c r="H44" i="3"/>
  <c r="I44" i="3"/>
  <c r="J44" i="3"/>
  <c r="K44" i="3"/>
  <c r="N44" i="3"/>
  <c r="O44" i="3"/>
  <c r="P44" i="3"/>
  <c r="S44" i="3"/>
  <c r="T44" i="3"/>
  <c r="U44" i="3"/>
  <c r="C46" i="3"/>
  <c r="D46" i="3"/>
  <c r="D54" i="3" s="1"/>
  <c r="E46" i="3"/>
  <c r="E54" i="3" s="1"/>
  <c r="H46" i="3"/>
  <c r="I46" i="3"/>
  <c r="J46" i="3"/>
  <c r="J54" i="3" s="1"/>
  <c r="K46" i="3"/>
  <c r="K54" i="3" s="1"/>
  <c r="N46" i="3"/>
  <c r="O46" i="3"/>
  <c r="O54" i="3" s="1"/>
  <c r="P46" i="3"/>
  <c r="P54" i="3" s="1"/>
  <c r="S46" i="3"/>
  <c r="T46" i="3"/>
  <c r="T54" i="3" s="1"/>
  <c r="U46" i="3"/>
  <c r="C47" i="3"/>
  <c r="D47" i="3"/>
  <c r="E47" i="3"/>
  <c r="H47" i="3"/>
  <c r="I47" i="3"/>
  <c r="J47" i="3"/>
  <c r="K47" i="3"/>
  <c r="N47" i="3"/>
  <c r="O47" i="3"/>
  <c r="P47" i="3"/>
  <c r="S47" i="3"/>
  <c r="T47" i="3"/>
  <c r="T55" i="3" s="1"/>
  <c r="T159" i="3" s="1"/>
  <c r="U47" i="3"/>
  <c r="C48" i="3"/>
  <c r="D48" i="3"/>
  <c r="E48" i="3"/>
  <c r="H48" i="3"/>
  <c r="I48" i="3"/>
  <c r="J48" i="3"/>
  <c r="K48" i="3"/>
  <c r="N48" i="3"/>
  <c r="O48" i="3"/>
  <c r="P48" i="3"/>
  <c r="S48" i="3"/>
  <c r="T48" i="3"/>
  <c r="U48" i="3"/>
  <c r="C49" i="3"/>
  <c r="D49" i="3"/>
  <c r="E49" i="3"/>
  <c r="H49" i="3"/>
  <c r="I49" i="3"/>
  <c r="J49" i="3"/>
  <c r="K49" i="3"/>
  <c r="N49" i="3"/>
  <c r="O49" i="3"/>
  <c r="P49" i="3"/>
  <c r="S49" i="3"/>
  <c r="T49" i="3"/>
  <c r="U49" i="3"/>
  <c r="C50" i="3"/>
  <c r="D50" i="3"/>
  <c r="E50" i="3"/>
  <c r="H50" i="3"/>
  <c r="I50" i="3"/>
  <c r="J50" i="3"/>
  <c r="K50" i="3"/>
  <c r="N50" i="3"/>
  <c r="O50" i="3"/>
  <c r="P50" i="3"/>
  <c r="S50" i="3"/>
  <c r="T50" i="3"/>
  <c r="U50" i="3"/>
  <c r="C51" i="3"/>
  <c r="D51" i="3"/>
  <c r="E51" i="3"/>
  <c r="H51" i="3"/>
  <c r="I51" i="3"/>
  <c r="J51" i="3"/>
  <c r="K51" i="3"/>
  <c r="N51" i="3"/>
  <c r="O51" i="3"/>
  <c r="P51" i="3"/>
  <c r="S51" i="3"/>
  <c r="T51" i="3"/>
  <c r="U51" i="3"/>
  <c r="C52" i="3"/>
  <c r="D52" i="3"/>
  <c r="E52" i="3"/>
  <c r="H52" i="3"/>
  <c r="I52" i="3"/>
  <c r="J52" i="3"/>
  <c r="K52" i="3"/>
  <c r="N52" i="3"/>
  <c r="O52" i="3"/>
  <c r="P52" i="3"/>
  <c r="S52" i="3"/>
  <c r="T52" i="3"/>
  <c r="U52" i="3"/>
  <c r="C53" i="3"/>
  <c r="D53" i="3"/>
  <c r="E53" i="3"/>
  <c r="H53" i="3"/>
  <c r="I53" i="3"/>
  <c r="J53" i="3"/>
  <c r="K53" i="3"/>
  <c r="N53" i="3"/>
  <c r="O53" i="3"/>
  <c r="P53" i="3"/>
  <c r="S53" i="3"/>
  <c r="T53" i="3"/>
  <c r="U53" i="3"/>
  <c r="C56" i="3"/>
  <c r="D56" i="3"/>
  <c r="D64" i="3" s="1"/>
  <c r="E56" i="3"/>
  <c r="E64" i="3" s="1"/>
  <c r="H56" i="3"/>
  <c r="I56" i="3"/>
  <c r="J56" i="3"/>
  <c r="J64" i="3" s="1"/>
  <c r="K56" i="3"/>
  <c r="N56" i="3"/>
  <c r="O56" i="3"/>
  <c r="P56" i="3"/>
  <c r="S56" i="3"/>
  <c r="T56" i="3"/>
  <c r="T64" i="3" s="1"/>
  <c r="U56" i="3"/>
  <c r="C57" i="3"/>
  <c r="D57" i="3"/>
  <c r="E57" i="3"/>
  <c r="H57" i="3"/>
  <c r="I57" i="3"/>
  <c r="J57" i="3"/>
  <c r="K57" i="3"/>
  <c r="N57" i="3"/>
  <c r="O57" i="3"/>
  <c r="P57" i="3"/>
  <c r="S57" i="3"/>
  <c r="T57" i="3"/>
  <c r="U57" i="3"/>
  <c r="C58" i="3"/>
  <c r="D58" i="3"/>
  <c r="E58" i="3"/>
  <c r="H58" i="3"/>
  <c r="I58" i="3"/>
  <c r="J58" i="3"/>
  <c r="K58" i="3"/>
  <c r="N58" i="3"/>
  <c r="O58" i="3"/>
  <c r="P58" i="3"/>
  <c r="S58" i="3"/>
  <c r="T58" i="3"/>
  <c r="U58" i="3"/>
  <c r="C59" i="3"/>
  <c r="D59" i="3"/>
  <c r="E59" i="3"/>
  <c r="H59" i="3"/>
  <c r="I59" i="3"/>
  <c r="J59" i="3"/>
  <c r="K59" i="3"/>
  <c r="N59" i="3"/>
  <c r="S59" i="3"/>
  <c r="C60" i="3"/>
  <c r="D60" i="3"/>
  <c r="E60" i="3"/>
  <c r="H60" i="3"/>
  <c r="I60" i="3"/>
  <c r="J60" i="3"/>
  <c r="K60" i="3"/>
  <c r="N60" i="3"/>
  <c r="O60" i="3"/>
  <c r="P60" i="3"/>
  <c r="S60" i="3"/>
  <c r="T60" i="3"/>
  <c r="U60" i="3"/>
  <c r="C61" i="3"/>
  <c r="D61" i="3"/>
  <c r="E61" i="3"/>
  <c r="H61" i="3"/>
  <c r="I61" i="3"/>
  <c r="J61" i="3"/>
  <c r="K61" i="3"/>
  <c r="N61" i="3"/>
  <c r="O61" i="3"/>
  <c r="P61" i="3"/>
  <c r="S61" i="3"/>
  <c r="T61" i="3"/>
  <c r="U61" i="3"/>
  <c r="C62" i="3"/>
  <c r="D62" i="3"/>
  <c r="E62" i="3"/>
  <c r="H62" i="3"/>
  <c r="I62" i="3"/>
  <c r="J62" i="3"/>
  <c r="K62" i="3"/>
  <c r="N62" i="3"/>
  <c r="O62" i="3"/>
  <c r="P62" i="3"/>
  <c r="S62" i="3"/>
  <c r="T62" i="3"/>
  <c r="U62" i="3"/>
  <c r="C63" i="3"/>
  <c r="D63" i="3"/>
  <c r="E63" i="3"/>
  <c r="H63" i="3"/>
  <c r="I63" i="3"/>
  <c r="J63" i="3"/>
  <c r="K63" i="3"/>
  <c r="N63" i="3"/>
  <c r="O63" i="3"/>
  <c r="P63" i="3"/>
  <c r="S63" i="3"/>
  <c r="T63" i="3"/>
  <c r="U63" i="3"/>
  <c r="C65" i="3"/>
  <c r="D65" i="3"/>
  <c r="D73" i="3" s="1"/>
  <c r="E65" i="3"/>
  <c r="H65" i="3"/>
  <c r="I65" i="3"/>
  <c r="J65" i="3"/>
  <c r="J73" i="3" s="1"/>
  <c r="K65" i="3"/>
  <c r="K73" i="3" s="1"/>
  <c r="N65" i="3"/>
  <c r="O65" i="3"/>
  <c r="O73" i="3" s="1"/>
  <c r="P65" i="3"/>
  <c r="P73" i="3" s="1"/>
  <c r="S65" i="3"/>
  <c r="T65" i="3"/>
  <c r="T73" i="3" s="1"/>
  <c r="U65" i="3"/>
  <c r="U73" i="3" s="1"/>
  <c r="C66" i="3"/>
  <c r="D66" i="3"/>
  <c r="E66" i="3"/>
  <c r="H66" i="3"/>
  <c r="I66" i="3"/>
  <c r="J66" i="3"/>
  <c r="K66" i="3"/>
  <c r="N66" i="3"/>
  <c r="O66" i="3"/>
  <c r="P66" i="3"/>
  <c r="S66" i="3"/>
  <c r="T66" i="3"/>
  <c r="U66" i="3"/>
  <c r="C67" i="3"/>
  <c r="D67" i="3"/>
  <c r="E67" i="3"/>
  <c r="H67" i="3"/>
  <c r="I67" i="3"/>
  <c r="J67" i="3"/>
  <c r="K67" i="3"/>
  <c r="N67" i="3"/>
  <c r="O67" i="3"/>
  <c r="P67" i="3"/>
  <c r="S67" i="3"/>
  <c r="T67" i="3"/>
  <c r="U67" i="3"/>
  <c r="C68" i="3"/>
  <c r="D68" i="3"/>
  <c r="E68" i="3"/>
  <c r="H68" i="3"/>
  <c r="I68" i="3"/>
  <c r="J68" i="3"/>
  <c r="K68" i="3"/>
  <c r="N68" i="3"/>
  <c r="O68" i="3"/>
  <c r="P68" i="3"/>
  <c r="S68" i="3"/>
  <c r="T68" i="3"/>
  <c r="U68" i="3"/>
  <c r="C69" i="3"/>
  <c r="D69" i="3"/>
  <c r="E69" i="3"/>
  <c r="H69" i="3"/>
  <c r="I69" i="3"/>
  <c r="J69" i="3"/>
  <c r="K69" i="3"/>
  <c r="N69" i="3"/>
  <c r="O69" i="3"/>
  <c r="P69" i="3"/>
  <c r="S69" i="3"/>
  <c r="T69" i="3"/>
  <c r="C70" i="3"/>
  <c r="D70" i="3"/>
  <c r="E70" i="3"/>
  <c r="H70" i="3"/>
  <c r="I70" i="3"/>
  <c r="J70" i="3"/>
  <c r="K70" i="3"/>
  <c r="N70" i="3"/>
  <c r="O70" i="3"/>
  <c r="P70" i="3"/>
  <c r="S70" i="3"/>
  <c r="T70" i="3"/>
  <c r="U70" i="3"/>
  <c r="C71" i="3"/>
  <c r="D71" i="3"/>
  <c r="E71" i="3"/>
  <c r="H71" i="3"/>
  <c r="I71" i="3"/>
  <c r="J71" i="3"/>
  <c r="K71" i="3"/>
  <c r="N71" i="3"/>
  <c r="O71" i="3"/>
  <c r="P71" i="3"/>
  <c r="S71" i="3"/>
  <c r="T71" i="3"/>
  <c r="U71" i="3"/>
  <c r="C72" i="3"/>
  <c r="D72" i="3"/>
  <c r="E72" i="3"/>
  <c r="H72" i="3"/>
  <c r="I72" i="3"/>
  <c r="J72" i="3"/>
  <c r="K72" i="3"/>
  <c r="N72" i="3"/>
  <c r="O72" i="3"/>
  <c r="P72" i="3"/>
  <c r="P93" i="3"/>
  <c r="S72" i="3"/>
  <c r="T72" i="3"/>
  <c r="U72" i="3"/>
  <c r="C75" i="3"/>
  <c r="D75" i="3"/>
  <c r="D83" i="3" s="1"/>
  <c r="E75" i="3"/>
  <c r="E83" i="3" s="1"/>
  <c r="H75" i="3"/>
  <c r="I75" i="3"/>
  <c r="J75" i="3"/>
  <c r="K75" i="3"/>
  <c r="N75" i="3"/>
  <c r="O75" i="3"/>
  <c r="O83" i="3" s="1"/>
  <c r="P75" i="3"/>
  <c r="P83" i="3" s="1"/>
  <c r="S75" i="3"/>
  <c r="T75" i="3"/>
  <c r="U75" i="3"/>
  <c r="C76" i="3"/>
  <c r="D76" i="3"/>
  <c r="E76" i="3"/>
  <c r="H76" i="3"/>
  <c r="I76" i="3"/>
  <c r="J76" i="3"/>
  <c r="K76" i="3"/>
  <c r="N76" i="3"/>
  <c r="S76" i="3"/>
  <c r="C77" i="3"/>
  <c r="D77" i="3"/>
  <c r="E77" i="3"/>
  <c r="H77" i="3"/>
  <c r="I77" i="3"/>
  <c r="J77" i="3"/>
  <c r="K77" i="3"/>
  <c r="N77" i="3"/>
  <c r="S77" i="3"/>
  <c r="C78" i="3"/>
  <c r="D78" i="3"/>
  <c r="E78" i="3"/>
  <c r="H78" i="3"/>
  <c r="I78" i="3"/>
  <c r="J78" i="3"/>
  <c r="K78" i="3"/>
  <c r="N78" i="3"/>
  <c r="O78" i="3"/>
  <c r="P78" i="3"/>
  <c r="S78" i="3"/>
  <c r="T78" i="3"/>
  <c r="U78" i="3"/>
  <c r="C79" i="3"/>
  <c r="D79" i="3"/>
  <c r="E79" i="3"/>
  <c r="H79" i="3"/>
  <c r="I79" i="3"/>
  <c r="J79" i="3"/>
  <c r="K79" i="3"/>
  <c r="N79" i="3"/>
  <c r="O79" i="3"/>
  <c r="P79" i="3"/>
  <c r="S79" i="3"/>
  <c r="T79" i="3"/>
  <c r="U79" i="3"/>
  <c r="C80" i="3"/>
  <c r="D80" i="3"/>
  <c r="E80" i="3"/>
  <c r="H80" i="3"/>
  <c r="I80" i="3"/>
  <c r="J80" i="3"/>
  <c r="K80" i="3"/>
  <c r="N80" i="3"/>
  <c r="O80" i="3"/>
  <c r="P80" i="3"/>
  <c r="S80" i="3"/>
  <c r="T80" i="3"/>
  <c r="U80" i="3"/>
  <c r="C81" i="3"/>
  <c r="D81" i="3"/>
  <c r="E81" i="3"/>
  <c r="H81" i="3"/>
  <c r="I81" i="3"/>
  <c r="J81" i="3"/>
  <c r="K81" i="3"/>
  <c r="N81" i="3"/>
  <c r="O81" i="3"/>
  <c r="P81" i="3"/>
  <c r="S81" i="3"/>
  <c r="T81" i="3"/>
  <c r="U81" i="3"/>
  <c r="C82" i="3"/>
  <c r="D82" i="3"/>
  <c r="E82" i="3"/>
  <c r="H82" i="3"/>
  <c r="I82" i="3"/>
  <c r="J82" i="3"/>
  <c r="K82" i="3"/>
  <c r="N82" i="3"/>
  <c r="S82" i="3"/>
  <c r="O84" i="3"/>
  <c r="P84" i="3"/>
  <c r="C86" i="3"/>
  <c r="D86" i="3"/>
  <c r="D94" i="3" s="1"/>
  <c r="E86" i="3"/>
  <c r="H86" i="3"/>
  <c r="I86" i="3"/>
  <c r="J86" i="3"/>
  <c r="J94" i="3" s="1"/>
  <c r="K86" i="3"/>
  <c r="N86" i="3"/>
  <c r="O86" i="3"/>
  <c r="O94" i="3" s="1"/>
  <c r="P86" i="3"/>
  <c r="P94" i="3" s="1"/>
  <c r="S86" i="3"/>
  <c r="T86" i="3"/>
  <c r="T94" i="3" s="1"/>
  <c r="U86" i="3"/>
  <c r="U94" i="3" s="1"/>
  <c r="C87" i="3"/>
  <c r="D87" i="3"/>
  <c r="E87" i="3"/>
  <c r="H87" i="3"/>
  <c r="I87" i="3"/>
  <c r="J87" i="3"/>
  <c r="K87" i="3"/>
  <c r="N87" i="3"/>
  <c r="O87" i="3"/>
  <c r="P87" i="3"/>
  <c r="S87" i="3"/>
  <c r="T87" i="3"/>
  <c r="U87" i="3"/>
  <c r="U96" i="3"/>
  <c r="U114" i="3"/>
  <c r="U132" i="3"/>
  <c r="C88" i="3"/>
  <c r="D88" i="3"/>
  <c r="E88" i="3"/>
  <c r="H88" i="3"/>
  <c r="I88" i="3"/>
  <c r="J88" i="3"/>
  <c r="K88" i="3"/>
  <c r="N88" i="3"/>
  <c r="O88" i="3"/>
  <c r="P88" i="3"/>
  <c r="T88" i="3"/>
  <c r="U88" i="3"/>
  <c r="C89" i="3"/>
  <c r="D89" i="3"/>
  <c r="E89" i="3"/>
  <c r="H89" i="3"/>
  <c r="I89" i="3"/>
  <c r="J89" i="3"/>
  <c r="K89" i="3"/>
  <c r="N89" i="3"/>
  <c r="O89" i="3"/>
  <c r="P89" i="3"/>
  <c r="S89" i="3"/>
  <c r="T89" i="3"/>
  <c r="U89" i="3"/>
  <c r="C90" i="3"/>
  <c r="D90" i="3"/>
  <c r="E90" i="3"/>
  <c r="H90" i="3"/>
  <c r="I90" i="3"/>
  <c r="J90" i="3"/>
  <c r="K90" i="3"/>
  <c r="N90" i="3"/>
  <c r="O90" i="3"/>
  <c r="P90" i="3"/>
  <c r="S90" i="3"/>
  <c r="T90" i="3"/>
  <c r="C91" i="3"/>
  <c r="D91" i="3"/>
  <c r="E91" i="3"/>
  <c r="H91" i="3"/>
  <c r="I91" i="3"/>
  <c r="J91" i="3"/>
  <c r="K91" i="3"/>
  <c r="N91" i="3"/>
  <c r="O91" i="3"/>
  <c r="P91" i="3"/>
  <c r="S91" i="3"/>
  <c r="U91" i="3"/>
  <c r="C92" i="3"/>
  <c r="D92" i="3"/>
  <c r="E92" i="3"/>
  <c r="H92" i="3"/>
  <c r="I92" i="3"/>
  <c r="J92" i="3"/>
  <c r="K92" i="3"/>
  <c r="N92" i="3"/>
  <c r="O92" i="3"/>
  <c r="P92" i="3"/>
  <c r="S92" i="3"/>
  <c r="T92" i="3"/>
  <c r="U92" i="3"/>
  <c r="C93" i="3"/>
  <c r="D93" i="3"/>
  <c r="E93" i="3"/>
  <c r="H93" i="3"/>
  <c r="I93" i="3"/>
  <c r="J93" i="3"/>
  <c r="K93" i="3"/>
  <c r="N93" i="3"/>
  <c r="O93" i="3"/>
  <c r="S93" i="3"/>
  <c r="T93" i="3"/>
  <c r="U93" i="3"/>
  <c r="C95" i="3"/>
  <c r="D95" i="3"/>
  <c r="D103" i="3" s="1"/>
  <c r="E95" i="3"/>
  <c r="E103" i="3" s="1"/>
  <c r="H95" i="3"/>
  <c r="I95" i="3"/>
  <c r="J95" i="3"/>
  <c r="K95" i="3"/>
  <c r="N95" i="3"/>
  <c r="O95" i="3"/>
  <c r="O103" i="3" s="1"/>
  <c r="P95" i="3"/>
  <c r="P103" i="3" s="1"/>
  <c r="S95" i="3"/>
  <c r="T95" i="3"/>
  <c r="U95" i="3"/>
  <c r="U103" i="3" s="1"/>
  <c r="C96" i="3"/>
  <c r="D96" i="3"/>
  <c r="E96" i="3"/>
  <c r="H96" i="3"/>
  <c r="I96" i="3"/>
  <c r="J96" i="3"/>
  <c r="K96" i="3"/>
  <c r="N96" i="3"/>
  <c r="O96" i="3"/>
  <c r="P96" i="3"/>
  <c r="S96" i="3"/>
  <c r="T96" i="3"/>
  <c r="C97" i="3"/>
  <c r="D97" i="3"/>
  <c r="E97" i="3"/>
  <c r="H97" i="3"/>
  <c r="I97" i="3"/>
  <c r="J97" i="3"/>
  <c r="K97" i="3"/>
  <c r="N97" i="3"/>
  <c r="O97" i="3"/>
  <c r="P97" i="3"/>
  <c r="S97" i="3"/>
  <c r="T97" i="3"/>
  <c r="U97" i="3"/>
  <c r="C98" i="3"/>
  <c r="D98" i="3"/>
  <c r="E98" i="3"/>
  <c r="H98" i="3"/>
  <c r="I98" i="3"/>
  <c r="J98" i="3"/>
  <c r="K98" i="3"/>
  <c r="N98" i="3"/>
  <c r="O98" i="3"/>
  <c r="P98" i="3"/>
  <c r="S98" i="3"/>
  <c r="T98" i="3"/>
  <c r="U98" i="3"/>
  <c r="C99" i="3"/>
  <c r="D99" i="3"/>
  <c r="E99" i="3"/>
  <c r="H99" i="3"/>
  <c r="I99" i="3"/>
  <c r="J99" i="3"/>
  <c r="K99" i="3"/>
  <c r="N99" i="3"/>
  <c r="O99" i="3"/>
  <c r="P99" i="3"/>
  <c r="S99" i="3"/>
  <c r="T99" i="3"/>
  <c r="U99" i="3"/>
  <c r="C100" i="3"/>
  <c r="D100" i="3"/>
  <c r="E100" i="3"/>
  <c r="H100" i="3"/>
  <c r="I100" i="3"/>
  <c r="J100" i="3"/>
  <c r="K100" i="3"/>
  <c r="N100" i="3"/>
  <c r="O100" i="3"/>
  <c r="P100" i="3"/>
  <c r="S100" i="3"/>
  <c r="T100" i="3"/>
  <c r="U100" i="3"/>
  <c r="C101" i="3"/>
  <c r="D101" i="3"/>
  <c r="E101" i="3"/>
  <c r="H101" i="3"/>
  <c r="I101" i="3"/>
  <c r="J101" i="3"/>
  <c r="K101" i="3"/>
  <c r="N101" i="3"/>
  <c r="O101" i="3"/>
  <c r="P101" i="3"/>
  <c r="S101" i="3"/>
  <c r="T101" i="3"/>
  <c r="U101" i="3"/>
  <c r="C102" i="3"/>
  <c r="D102" i="3"/>
  <c r="E102" i="3"/>
  <c r="H102" i="3"/>
  <c r="I102" i="3"/>
  <c r="J102" i="3"/>
  <c r="K102" i="3"/>
  <c r="N102" i="3"/>
  <c r="O102" i="3"/>
  <c r="P102" i="3"/>
  <c r="S102" i="3"/>
  <c r="T102" i="3"/>
  <c r="U102" i="3"/>
  <c r="C104" i="3"/>
  <c r="D104" i="3"/>
  <c r="D112" i="3" s="1"/>
  <c r="E104" i="3"/>
  <c r="E112" i="3" s="1"/>
  <c r="H104" i="3"/>
  <c r="I104" i="3"/>
  <c r="J104" i="3"/>
  <c r="K104" i="3"/>
  <c r="K112" i="3" s="1"/>
  <c r="N104" i="3"/>
  <c r="O104" i="3"/>
  <c r="P104" i="3"/>
  <c r="P112" i="3" s="1"/>
  <c r="S104" i="3"/>
  <c r="T104" i="3"/>
  <c r="T112" i="3" s="1"/>
  <c r="U104" i="3"/>
  <c r="C105" i="3"/>
  <c r="D105" i="3"/>
  <c r="E105" i="3"/>
  <c r="H105" i="3"/>
  <c r="I105" i="3"/>
  <c r="J105" i="3"/>
  <c r="K105" i="3"/>
  <c r="N105" i="3"/>
  <c r="O105" i="3"/>
  <c r="P105" i="3"/>
  <c r="S105" i="3"/>
  <c r="T105" i="3"/>
  <c r="U105" i="3"/>
  <c r="C106" i="3"/>
  <c r="D106" i="3"/>
  <c r="E106" i="3"/>
  <c r="H106" i="3"/>
  <c r="I106" i="3"/>
  <c r="J106" i="3"/>
  <c r="K106" i="3"/>
  <c r="N106" i="3"/>
  <c r="O106" i="3"/>
  <c r="P106" i="3"/>
  <c r="S106" i="3"/>
  <c r="T106" i="3"/>
  <c r="U106" i="3"/>
  <c r="C107" i="3"/>
  <c r="D107" i="3"/>
  <c r="E107" i="3"/>
  <c r="H107" i="3"/>
  <c r="I107" i="3"/>
  <c r="J107" i="3"/>
  <c r="K107" i="3"/>
  <c r="N107" i="3"/>
  <c r="O107" i="3"/>
  <c r="P107" i="3"/>
  <c r="S107" i="3"/>
  <c r="T107" i="3"/>
  <c r="U107" i="3"/>
  <c r="C108" i="3"/>
  <c r="D108" i="3"/>
  <c r="E108" i="3"/>
  <c r="H108" i="3"/>
  <c r="I108" i="3"/>
  <c r="J108" i="3"/>
  <c r="K108" i="3"/>
  <c r="N108" i="3"/>
  <c r="O108" i="3"/>
  <c r="P108" i="3"/>
  <c r="S108" i="3"/>
  <c r="T108" i="3"/>
  <c r="U108" i="3"/>
  <c r="C109" i="3"/>
  <c r="D109" i="3"/>
  <c r="E109" i="3"/>
  <c r="H109" i="3"/>
  <c r="I109" i="3"/>
  <c r="J109" i="3"/>
  <c r="K109" i="3"/>
  <c r="N109" i="3"/>
  <c r="O109" i="3"/>
  <c r="P109" i="3"/>
  <c r="S109" i="3"/>
  <c r="T109" i="3"/>
  <c r="U109" i="3"/>
  <c r="C110" i="3"/>
  <c r="D110" i="3"/>
  <c r="E110" i="3"/>
  <c r="H110" i="3"/>
  <c r="I110" i="3"/>
  <c r="J110" i="3"/>
  <c r="K110" i="3"/>
  <c r="N110" i="3"/>
  <c r="O110" i="3"/>
  <c r="P110" i="3"/>
  <c r="S110" i="3"/>
  <c r="T110" i="3"/>
  <c r="U110" i="3"/>
  <c r="C111" i="3"/>
  <c r="D111" i="3"/>
  <c r="E111" i="3"/>
  <c r="H111" i="3"/>
  <c r="I111" i="3"/>
  <c r="J111" i="3"/>
  <c r="K111" i="3"/>
  <c r="N111" i="3"/>
  <c r="O111" i="3"/>
  <c r="P111" i="3"/>
  <c r="S111" i="3"/>
  <c r="T111" i="3"/>
  <c r="U111" i="3"/>
  <c r="C113" i="3"/>
  <c r="D113" i="3"/>
  <c r="D121" i="3" s="1"/>
  <c r="E113" i="3"/>
  <c r="E121" i="3" s="1"/>
  <c r="H113" i="3"/>
  <c r="I113" i="3"/>
  <c r="J113" i="3"/>
  <c r="J121" i="3" s="1"/>
  <c r="K113" i="3"/>
  <c r="K121" i="3" s="1"/>
  <c r="N113" i="3"/>
  <c r="O113" i="3"/>
  <c r="O121" i="3" s="1"/>
  <c r="P113" i="3"/>
  <c r="P121" i="3" s="1"/>
  <c r="S113" i="3"/>
  <c r="T113" i="3"/>
  <c r="U113" i="3"/>
  <c r="U121" i="3" s="1"/>
  <c r="C114" i="3"/>
  <c r="D114" i="3"/>
  <c r="E114" i="3"/>
  <c r="H114" i="3"/>
  <c r="I114" i="3"/>
  <c r="J114" i="3"/>
  <c r="K114" i="3"/>
  <c r="N114" i="3"/>
  <c r="O114" i="3"/>
  <c r="P114" i="3"/>
  <c r="S114" i="3"/>
  <c r="T114" i="3"/>
  <c r="C115" i="3"/>
  <c r="D115" i="3"/>
  <c r="E115" i="3"/>
  <c r="H115" i="3"/>
  <c r="I115" i="3"/>
  <c r="J115" i="3"/>
  <c r="K115" i="3"/>
  <c r="N115" i="3"/>
  <c r="O115" i="3"/>
  <c r="P115" i="3"/>
  <c r="S115" i="3"/>
  <c r="T115" i="3"/>
  <c r="U115" i="3"/>
  <c r="C116" i="3"/>
  <c r="D116" i="3"/>
  <c r="E116" i="3"/>
  <c r="H116" i="3"/>
  <c r="I116" i="3"/>
  <c r="J116" i="3"/>
  <c r="K116" i="3"/>
  <c r="N116" i="3"/>
  <c r="O116" i="3"/>
  <c r="P116" i="3"/>
  <c r="S116" i="3"/>
  <c r="T116" i="3"/>
  <c r="U116" i="3"/>
  <c r="C117" i="3"/>
  <c r="D117" i="3"/>
  <c r="E117" i="3"/>
  <c r="H117" i="3"/>
  <c r="I117" i="3"/>
  <c r="J117" i="3"/>
  <c r="K117" i="3"/>
  <c r="N117" i="3"/>
  <c r="O117" i="3"/>
  <c r="P117" i="3"/>
  <c r="S117" i="3"/>
  <c r="T117" i="3"/>
  <c r="U117" i="3"/>
  <c r="C118" i="3"/>
  <c r="D118" i="3"/>
  <c r="E118" i="3"/>
  <c r="H118" i="3"/>
  <c r="I118" i="3"/>
  <c r="J118" i="3"/>
  <c r="K118" i="3"/>
  <c r="N118" i="3"/>
  <c r="O118" i="3"/>
  <c r="P118" i="3"/>
  <c r="S118" i="3"/>
  <c r="T118" i="3"/>
  <c r="U118" i="3"/>
  <c r="C119" i="3"/>
  <c r="D119" i="3"/>
  <c r="E119" i="3"/>
  <c r="H119" i="3"/>
  <c r="I119" i="3"/>
  <c r="J119" i="3"/>
  <c r="K119" i="3"/>
  <c r="N119" i="3"/>
  <c r="O119" i="3"/>
  <c r="P119" i="3"/>
  <c r="S119" i="3"/>
  <c r="T119" i="3"/>
  <c r="U119" i="3"/>
  <c r="C120" i="3"/>
  <c r="D120" i="3"/>
  <c r="E120" i="3"/>
  <c r="H120" i="3"/>
  <c r="I120" i="3"/>
  <c r="J120" i="3"/>
  <c r="K120" i="3"/>
  <c r="N120" i="3"/>
  <c r="O120" i="3"/>
  <c r="P120" i="3"/>
  <c r="S120" i="3"/>
  <c r="T120" i="3"/>
  <c r="U120" i="3"/>
  <c r="C122" i="3"/>
  <c r="C126" i="3"/>
  <c r="C123" i="3"/>
  <c r="D122" i="3"/>
  <c r="D130" i="3" s="1"/>
  <c r="E122" i="3"/>
  <c r="E130" i="3" s="1"/>
  <c r="H122" i="3"/>
  <c r="I122" i="3"/>
  <c r="J122" i="3"/>
  <c r="J130" i="3" s="1"/>
  <c r="K122" i="3"/>
  <c r="K130" i="3" s="1"/>
  <c r="N122" i="3"/>
  <c r="O122" i="3"/>
  <c r="O130" i="3" s="1"/>
  <c r="P122" i="3"/>
  <c r="P130" i="3" s="1"/>
  <c r="S122" i="3"/>
  <c r="T122" i="3"/>
  <c r="T130" i="3" s="1"/>
  <c r="U122" i="3"/>
  <c r="U130" i="3" s="1"/>
  <c r="D123" i="3"/>
  <c r="E123" i="3"/>
  <c r="E126" i="3"/>
  <c r="H123" i="3"/>
  <c r="I123" i="3"/>
  <c r="J123" i="3"/>
  <c r="K123" i="3"/>
  <c r="N123" i="3"/>
  <c r="O123" i="3"/>
  <c r="P123" i="3"/>
  <c r="S123" i="3"/>
  <c r="T123" i="3"/>
  <c r="U123" i="3"/>
  <c r="C124" i="3"/>
  <c r="D124" i="3"/>
  <c r="E124" i="3"/>
  <c r="H124" i="3"/>
  <c r="I124" i="3"/>
  <c r="J124" i="3"/>
  <c r="K124" i="3"/>
  <c r="N124" i="3"/>
  <c r="O124" i="3"/>
  <c r="P124" i="3"/>
  <c r="T124" i="3"/>
  <c r="U124" i="3"/>
  <c r="C125" i="3"/>
  <c r="D125" i="3"/>
  <c r="E125" i="3"/>
  <c r="H125" i="3"/>
  <c r="I125" i="3"/>
  <c r="J125" i="3"/>
  <c r="K125" i="3"/>
  <c r="N125" i="3"/>
  <c r="O125" i="3"/>
  <c r="P125" i="3"/>
  <c r="S125" i="3"/>
  <c r="T125" i="3"/>
  <c r="U125" i="3"/>
  <c r="D126" i="3"/>
  <c r="H126" i="3"/>
  <c r="I126" i="3"/>
  <c r="J126" i="3"/>
  <c r="K126" i="3"/>
  <c r="N126" i="3"/>
  <c r="O126" i="3"/>
  <c r="P126" i="3"/>
  <c r="S126" i="3"/>
  <c r="T126" i="3"/>
  <c r="U126" i="3"/>
  <c r="C127" i="3"/>
  <c r="D127" i="3"/>
  <c r="E127" i="3"/>
  <c r="H127" i="3"/>
  <c r="I127" i="3"/>
  <c r="J127" i="3"/>
  <c r="K127" i="3"/>
  <c r="N127" i="3"/>
  <c r="O127" i="3"/>
  <c r="P127" i="3"/>
  <c r="S127" i="3"/>
  <c r="T127" i="3"/>
  <c r="U127" i="3"/>
  <c r="C128" i="3"/>
  <c r="D128" i="3"/>
  <c r="E128" i="3"/>
  <c r="H128" i="3"/>
  <c r="I128" i="3"/>
  <c r="J128" i="3"/>
  <c r="K128" i="3"/>
  <c r="N128" i="3"/>
  <c r="O128" i="3"/>
  <c r="P128" i="3"/>
  <c r="S128" i="3"/>
  <c r="T128" i="3"/>
  <c r="U128" i="3"/>
  <c r="C129" i="3"/>
  <c r="D129" i="3"/>
  <c r="E129" i="3"/>
  <c r="H129" i="3"/>
  <c r="I129" i="3"/>
  <c r="J129" i="3"/>
  <c r="K129" i="3"/>
  <c r="N129" i="3"/>
  <c r="O129" i="3"/>
  <c r="P129" i="3"/>
  <c r="S129" i="3"/>
  <c r="T129" i="3"/>
  <c r="U129" i="3"/>
  <c r="C131" i="3"/>
  <c r="D131" i="3"/>
  <c r="D139" i="3" s="1"/>
  <c r="E131" i="3"/>
  <c r="E139" i="3" s="1"/>
  <c r="H131" i="3"/>
  <c r="I131" i="3"/>
  <c r="J131" i="3"/>
  <c r="J139" i="3" s="1"/>
  <c r="K131" i="3"/>
  <c r="N131" i="3"/>
  <c r="O131" i="3"/>
  <c r="O139" i="3" s="1"/>
  <c r="P131" i="3"/>
  <c r="P139" i="3" s="1"/>
  <c r="S131" i="3"/>
  <c r="T131" i="3"/>
  <c r="T139" i="3" s="1"/>
  <c r="U131" i="3"/>
  <c r="U139" i="3" s="1"/>
  <c r="C132" i="3"/>
  <c r="D132" i="3"/>
  <c r="E132" i="3"/>
  <c r="H132" i="3"/>
  <c r="I132" i="3"/>
  <c r="J132" i="3"/>
  <c r="K132" i="3"/>
  <c r="N132" i="3"/>
  <c r="O132" i="3"/>
  <c r="P132" i="3"/>
  <c r="S132" i="3"/>
  <c r="T132" i="3"/>
  <c r="C133" i="3"/>
  <c r="D133" i="3"/>
  <c r="E133" i="3"/>
  <c r="H133" i="3"/>
  <c r="I133" i="3"/>
  <c r="J133" i="3"/>
  <c r="K133" i="3"/>
  <c r="N133" i="3"/>
  <c r="O133" i="3"/>
  <c r="P133" i="3"/>
  <c r="S133" i="3"/>
  <c r="T133" i="3"/>
  <c r="U133" i="3"/>
  <c r="C134" i="3"/>
  <c r="D134" i="3"/>
  <c r="E134" i="3"/>
  <c r="H134" i="3"/>
  <c r="I134" i="3"/>
  <c r="J134" i="3"/>
  <c r="K134" i="3"/>
  <c r="N134" i="3"/>
  <c r="O134" i="3"/>
  <c r="P134" i="3"/>
  <c r="S134" i="3"/>
  <c r="T134" i="3"/>
  <c r="U134" i="3"/>
  <c r="C135" i="3"/>
  <c r="D135" i="3"/>
  <c r="E135" i="3"/>
  <c r="H135" i="3"/>
  <c r="I135" i="3"/>
  <c r="J135" i="3"/>
  <c r="K135" i="3"/>
  <c r="N135" i="3"/>
  <c r="O135" i="3"/>
  <c r="P135" i="3"/>
  <c r="S135" i="3"/>
  <c r="T135" i="3"/>
  <c r="U135" i="3"/>
  <c r="C136" i="3"/>
  <c r="D136" i="3"/>
  <c r="E136" i="3"/>
  <c r="H136" i="3"/>
  <c r="I136" i="3"/>
  <c r="J136" i="3"/>
  <c r="K136" i="3"/>
  <c r="N136" i="3"/>
  <c r="O136" i="3"/>
  <c r="P136" i="3"/>
  <c r="S136" i="3"/>
  <c r="T136" i="3"/>
  <c r="U136" i="3"/>
  <c r="C137" i="3"/>
  <c r="D137" i="3"/>
  <c r="E137" i="3"/>
  <c r="H137" i="3"/>
  <c r="I137" i="3"/>
  <c r="J137" i="3"/>
  <c r="K137" i="3"/>
  <c r="N137" i="3"/>
  <c r="O137" i="3"/>
  <c r="P137" i="3"/>
  <c r="S137" i="3"/>
  <c r="T137" i="3"/>
  <c r="U137" i="3"/>
  <c r="C138" i="3"/>
  <c r="D138" i="3"/>
  <c r="E138" i="3"/>
  <c r="H138" i="3"/>
  <c r="I138" i="3"/>
  <c r="J138" i="3"/>
  <c r="K138" i="3"/>
  <c r="N138" i="3"/>
  <c r="O138" i="3"/>
  <c r="P138" i="3"/>
  <c r="S138" i="3"/>
  <c r="T138" i="3"/>
  <c r="U138" i="3"/>
  <c r="C140" i="3"/>
  <c r="D140" i="3"/>
  <c r="D148" i="3" s="1"/>
  <c r="E140" i="3"/>
  <c r="E148" i="3" s="1"/>
  <c r="H140" i="3"/>
  <c r="I140" i="3"/>
  <c r="J140" i="3"/>
  <c r="J148" i="3" s="1"/>
  <c r="K140" i="3"/>
  <c r="K148" i="3" s="1"/>
  <c r="N140" i="3"/>
  <c r="O140" i="3"/>
  <c r="P140" i="3"/>
  <c r="P148" i="3" s="1"/>
  <c r="S140" i="3"/>
  <c r="T140" i="3"/>
  <c r="T148" i="3" s="1"/>
  <c r="U140" i="3"/>
  <c r="U148" i="3" s="1"/>
  <c r="C141" i="3"/>
  <c r="D141" i="3"/>
  <c r="E141" i="3"/>
  <c r="H141" i="3"/>
  <c r="I141" i="3"/>
  <c r="J141" i="3"/>
  <c r="K141" i="3"/>
  <c r="N141" i="3"/>
  <c r="O141" i="3"/>
  <c r="P141" i="3"/>
  <c r="S141" i="3"/>
  <c r="T141" i="3"/>
  <c r="U141" i="3"/>
  <c r="C142" i="3"/>
  <c r="D142" i="3"/>
  <c r="E142" i="3"/>
  <c r="H142" i="3"/>
  <c r="I142" i="3"/>
  <c r="J142" i="3"/>
  <c r="K142" i="3"/>
  <c r="N142" i="3"/>
  <c r="O142" i="3"/>
  <c r="P142" i="3"/>
  <c r="S142" i="3"/>
  <c r="T142" i="3"/>
  <c r="U142" i="3"/>
  <c r="C143" i="3"/>
  <c r="D143" i="3"/>
  <c r="E143" i="3"/>
  <c r="H143" i="3"/>
  <c r="I143" i="3"/>
  <c r="J143" i="3"/>
  <c r="K143" i="3"/>
  <c r="N143" i="3"/>
  <c r="O143" i="3"/>
  <c r="O148" i="3"/>
  <c r="P143" i="3"/>
  <c r="S143" i="3"/>
  <c r="T143" i="3"/>
  <c r="U143" i="3"/>
  <c r="C144" i="3"/>
  <c r="D144" i="3"/>
  <c r="E144" i="3"/>
  <c r="H144" i="3"/>
  <c r="I144" i="3"/>
  <c r="J144" i="3"/>
  <c r="K144" i="3"/>
  <c r="N144" i="3"/>
  <c r="O144" i="3"/>
  <c r="P144" i="3"/>
  <c r="S144" i="3"/>
  <c r="T144" i="3"/>
  <c r="U144" i="3"/>
  <c r="C145" i="3"/>
  <c r="D145" i="3"/>
  <c r="E145" i="3"/>
  <c r="H145" i="3"/>
  <c r="I145" i="3"/>
  <c r="J145" i="3"/>
  <c r="K145" i="3"/>
  <c r="N145" i="3"/>
  <c r="O145" i="3"/>
  <c r="P145" i="3"/>
  <c r="S145" i="3"/>
  <c r="T145" i="3"/>
  <c r="U145" i="3"/>
  <c r="C146" i="3"/>
  <c r="D146" i="3"/>
  <c r="E146" i="3"/>
  <c r="H146" i="3"/>
  <c r="I146" i="3"/>
  <c r="J146" i="3"/>
  <c r="K146" i="3"/>
  <c r="N146" i="3"/>
  <c r="O146" i="3"/>
  <c r="P146" i="3"/>
  <c r="S146" i="3"/>
  <c r="T146" i="3"/>
  <c r="U146" i="3"/>
  <c r="C147" i="3"/>
  <c r="D147" i="3"/>
  <c r="E147" i="3"/>
  <c r="H147" i="3"/>
  <c r="I147" i="3"/>
  <c r="J147" i="3"/>
  <c r="K147" i="3"/>
  <c r="N147" i="3"/>
  <c r="O147" i="3"/>
  <c r="P147" i="3"/>
  <c r="S147" i="3"/>
  <c r="T147" i="3"/>
  <c r="U147" i="3"/>
  <c r="D4" i="2"/>
  <c r="C11" i="2"/>
  <c r="D11" i="2"/>
  <c r="D10" i="2" s="1"/>
  <c r="E11" i="2"/>
  <c r="E10" i="2" s="1"/>
  <c r="F11" i="2"/>
  <c r="H11" i="2"/>
  <c r="I11" i="2"/>
  <c r="J11" i="2"/>
  <c r="J10" i="2" s="1"/>
  <c r="K11" i="2"/>
  <c r="N11" i="2"/>
  <c r="S11" i="2"/>
  <c r="C12" i="2"/>
  <c r="D12" i="2"/>
  <c r="E12" i="2"/>
  <c r="F12" i="2"/>
  <c r="G12" i="2" s="1"/>
  <c r="H12" i="2"/>
  <c r="I12" i="2"/>
  <c r="J12" i="2"/>
  <c r="K12" i="2"/>
  <c r="N12" i="2"/>
  <c r="O12" i="2"/>
  <c r="O10" i="2" s="1"/>
  <c r="O18" i="2"/>
  <c r="P12" i="2"/>
  <c r="P10" i="2" s="1"/>
  <c r="S12" i="2"/>
  <c r="T12" i="2"/>
  <c r="T10" i="2" s="1"/>
  <c r="U12" i="2"/>
  <c r="U10" i="2" s="1"/>
  <c r="C14" i="2"/>
  <c r="D14" i="2"/>
  <c r="D13" i="2" s="1"/>
  <c r="E14" i="2"/>
  <c r="E13" i="2" s="1"/>
  <c r="F14" i="2"/>
  <c r="H14" i="2"/>
  <c r="I14" i="2"/>
  <c r="J14" i="2"/>
  <c r="K14" i="2"/>
  <c r="K13" i="2" s="1"/>
  <c r="N14" i="2"/>
  <c r="S14" i="2"/>
  <c r="C15" i="2"/>
  <c r="D15" i="2"/>
  <c r="E15" i="2"/>
  <c r="F15" i="2"/>
  <c r="H15" i="2"/>
  <c r="I15" i="2"/>
  <c r="J15" i="2"/>
  <c r="K15" i="2"/>
  <c r="N15" i="2"/>
  <c r="O15" i="2"/>
  <c r="O13" i="2" s="1"/>
  <c r="P15" i="2"/>
  <c r="P13" i="2" s="1"/>
  <c r="S15" i="2"/>
  <c r="T15" i="2"/>
  <c r="T13" i="2" s="1"/>
  <c r="U15" i="2"/>
  <c r="U13" i="2" s="1"/>
  <c r="C17" i="2"/>
  <c r="D17" i="2"/>
  <c r="D16" i="2" s="1"/>
  <c r="E17" i="2"/>
  <c r="E16" i="2" s="1"/>
  <c r="F17" i="2"/>
  <c r="H17" i="2"/>
  <c r="I17" i="2"/>
  <c r="J17" i="2"/>
  <c r="J16" i="2" s="1"/>
  <c r="K17" i="2"/>
  <c r="N17" i="2"/>
  <c r="O17" i="2"/>
  <c r="P17" i="2"/>
  <c r="P16" i="2" s="1"/>
  <c r="S17" i="2"/>
  <c r="T17" i="2"/>
  <c r="U17" i="2"/>
  <c r="U16" i="2" s="1"/>
  <c r="C18" i="2"/>
  <c r="D18" i="2"/>
  <c r="E18" i="2"/>
  <c r="F18" i="2"/>
  <c r="H18" i="2"/>
  <c r="I18" i="2"/>
  <c r="J18" i="2"/>
  <c r="K18" i="2"/>
  <c r="N18" i="2"/>
  <c r="P18" i="2"/>
  <c r="S18" i="2"/>
  <c r="T18" i="2"/>
  <c r="U18" i="2"/>
  <c r="C20" i="2"/>
  <c r="D20" i="2"/>
  <c r="D19" i="2" s="1"/>
  <c r="E20" i="2"/>
  <c r="E19" i="2" s="1"/>
  <c r="F20" i="2"/>
  <c r="H20" i="2"/>
  <c r="I20" i="2"/>
  <c r="J20" i="2"/>
  <c r="J19" i="2" s="1"/>
  <c r="K20" i="2"/>
  <c r="K19" i="2" s="1"/>
  <c r="N20" i="2"/>
  <c r="O20" i="2"/>
  <c r="O19" i="2" s="1"/>
  <c r="P20" i="2"/>
  <c r="P19" i="2" s="1"/>
  <c r="S20" i="2"/>
  <c r="T20" i="2"/>
  <c r="U20" i="2"/>
  <c r="U19" i="2" s="1"/>
  <c r="C21" i="2"/>
  <c r="D21" i="2"/>
  <c r="E21" i="2"/>
  <c r="F21" i="2"/>
  <c r="L21" i="2" s="1"/>
  <c r="H21" i="2"/>
  <c r="I21" i="2"/>
  <c r="J21" i="2"/>
  <c r="K21" i="2"/>
  <c r="N21" i="2"/>
  <c r="O21" i="2"/>
  <c r="P21" i="2"/>
  <c r="S21" i="2"/>
  <c r="T21" i="2"/>
  <c r="U21" i="2"/>
  <c r="C23" i="2"/>
  <c r="D23" i="2"/>
  <c r="D22" i="2" s="1"/>
  <c r="E23" i="2"/>
  <c r="E22" i="2" s="1"/>
  <c r="F23" i="2"/>
  <c r="H23" i="2"/>
  <c r="I23" i="2"/>
  <c r="J23" i="2"/>
  <c r="J22" i="2" s="1"/>
  <c r="K23" i="2"/>
  <c r="K22" i="2" s="1"/>
  <c r="N23" i="2"/>
  <c r="O23" i="2"/>
  <c r="O22" i="2" s="1"/>
  <c r="P23" i="2"/>
  <c r="P22" i="2" s="1"/>
  <c r="S23" i="2"/>
  <c r="T23" i="2"/>
  <c r="U23" i="2"/>
  <c r="U22" i="2" s="1"/>
  <c r="C24" i="2"/>
  <c r="D24" i="2"/>
  <c r="E24" i="2"/>
  <c r="F24" i="2"/>
  <c r="H24" i="2"/>
  <c r="I24" i="2"/>
  <c r="J24" i="2"/>
  <c r="K24" i="2"/>
  <c r="N24" i="2"/>
  <c r="O24" i="2"/>
  <c r="P24" i="2"/>
  <c r="S24" i="2"/>
  <c r="T24" i="2"/>
  <c r="U24" i="2"/>
  <c r="C26" i="2"/>
  <c r="D26" i="2"/>
  <c r="D25" i="2" s="1"/>
  <c r="E26" i="2"/>
  <c r="E25" i="2" s="1"/>
  <c r="F26" i="2"/>
  <c r="H26" i="2"/>
  <c r="I26" i="2"/>
  <c r="J26" i="2"/>
  <c r="K26" i="2"/>
  <c r="K25" i="2" s="1"/>
  <c r="N26" i="2"/>
  <c r="S26" i="2"/>
  <c r="C27" i="2"/>
  <c r="D27" i="2"/>
  <c r="E27" i="2"/>
  <c r="F27" i="2"/>
  <c r="H27" i="2"/>
  <c r="I27" i="2"/>
  <c r="J27" i="2"/>
  <c r="K27" i="2"/>
  <c r="N27" i="2"/>
  <c r="O27" i="2"/>
  <c r="P27" i="2"/>
  <c r="S27" i="2"/>
  <c r="T27" i="2"/>
  <c r="T25" i="2" s="1"/>
  <c r="U27" i="2"/>
  <c r="U25" i="2" s="1"/>
  <c r="C29" i="2"/>
  <c r="D29" i="2"/>
  <c r="D28" i="2" s="1"/>
  <c r="E29" i="2"/>
  <c r="E28" i="2" s="1"/>
  <c r="F29" i="2"/>
  <c r="H29" i="2"/>
  <c r="I29" i="2"/>
  <c r="J29" i="2"/>
  <c r="J28" i="2" s="1"/>
  <c r="K29" i="2"/>
  <c r="K28" i="2" s="1"/>
  <c r="N29" i="2"/>
  <c r="O29" i="2"/>
  <c r="O28" i="2" s="1"/>
  <c r="P29" i="2"/>
  <c r="P28" i="2" s="1"/>
  <c r="S29" i="2"/>
  <c r="T29" i="2"/>
  <c r="T28" i="2" s="1"/>
  <c r="U29" i="2"/>
  <c r="C30" i="2"/>
  <c r="D30" i="2"/>
  <c r="E30" i="2"/>
  <c r="F30" i="2"/>
  <c r="G30" i="2" s="1"/>
  <c r="H30" i="2"/>
  <c r="I30" i="2"/>
  <c r="J30" i="2"/>
  <c r="K30" i="2"/>
  <c r="N30" i="2"/>
  <c r="O30" i="2"/>
  <c r="P30" i="2"/>
  <c r="S30" i="2"/>
  <c r="T30" i="2"/>
  <c r="U30" i="2"/>
  <c r="C35" i="2"/>
  <c r="C38" i="2" s="1"/>
  <c r="D35" i="2"/>
  <c r="D38" i="2" s="1"/>
  <c r="D37" i="2" s="1"/>
  <c r="E35" i="2"/>
  <c r="E34" i="2" s="1"/>
  <c r="F35" i="2"/>
  <c r="R35" i="2" s="1"/>
  <c r="H35" i="2"/>
  <c r="H38" i="2" s="1"/>
  <c r="I35" i="2"/>
  <c r="I38" i="2" s="1"/>
  <c r="J35" i="2"/>
  <c r="J38" i="2" s="1"/>
  <c r="K35" i="2"/>
  <c r="N35" i="2"/>
  <c r="S35" i="2"/>
  <c r="S38" i="2" s="1"/>
  <c r="C36" i="2"/>
  <c r="C39" i="2" s="1"/>
  <c r="D36" i="2"/>
  <c r="D39" i="2" s="1"/>
  <c r="E36" i="2"/>
  <c r="E39" i="2" s="1"/>
  <c r="F36" i="2"/>
  <c r="F39" i="2" s="1"/>
  <c r="H36" i="2"/>
  <c r="I36" i="2"/>
  <c r="I39" i="2" s="1"/>
  <c r="J36" i="2"/>
  <c r="J39" i="2" s="1"/>
  <c r="K36" i="2"/>
  <c r="K39" i="2" s="1"/>
  <c r="N36" i="2"/>
  <c r="N39" i="2" s="1"/>
  <c r="O36" i="2"/>
  <c r="O34" i="2" s="1"/>
  <c r="P36" i="2"/>
  <c r="P39" i="2" s="1"/>
  <c r="S36" i="2"/>
  <c r="S39" i="2" s="1"/>
  <c r="T36" i="2"/>
  <c r="U36" i="2"/>
  <c r="O38" i="2"/>
  <c r="P38" i="2"/>
  <c r="T38" i="2"/>
  <c r="U38" i="2"/>
  <c r="C41" i="2"/>
  <c r="D41" i="2"/>
  <c r="D40" i="2" s="1"/>
  <c r="E41" i="2"/>
  <c r="F41" i="2"/>
  <c r="F40" i="2" s="1"/>
  <c r="H41" i="2"/>
  <c r="I41" i="2"/>
  <c r="J41" i="2"/>
  <c r="K41" i="2"/>
  <c r="K40" i="2" s="1"/>
  <c r="N41" i="2"/>
  <c r="O41" i="2"/>
  <c r="P41" i="2"/>
  <c r="P40" i="2" s="1"/>
  <c r="S41" i="2"/>
  <c r="T41" i="2"/>
  <c r="T40" i="2" s="1"/>
  <c r="U41" i="2"/>
  <c r="U40" i="2" s="1"/>
  <c r="C42" i="2"/>
  <c r="D42" i="2"/>
  <c r="E42" i="2"/>
  <c r="F42" i="2"/>
  <c r="G42" i="2" s="1"/>
  <c r="H42" i="2"/>
  <c r="I42" i="2"/>
  <c r="J42" i="2"/>
  <c r="K42" i="2"/>
  <c r="K48" i="2"/>
  <c r="N42" i="2"/>
  <c r="O42" i="2"/>
  <c r="P42" i="2"/>
  <c r="S42" i="2"/>
  <c r="T42" i="2"/>
  <c r="U42" i="2"/>
  <c r="C44" i="2"/>
  <c r="D44" i="2"/>
  <c r="E44" i="2"/>
  <c r="E43" i="2" s="1"/>
  <c r="F44" i="2"/>
  <c r="H44" i="2"/>
  <c r="I44" i="2"/>
  <c r="J44" i="2"/>
  <c r="K44" i="2"/>
  <c r="K43" i="2" s="1"/>
  <c r="N44" i="2"/>
  <c r="O44" i="2"/>
  <c r="O43" i="2" s="1"/>
  <c r="P44" i="2"/>
  <c r="P43" i="2" s="1"/>
  <c r="S44" i="2"/>
  <c r="T44" i="2"/>
  <c r="T43" i="2" s="1"/>
  <c r="U44" i="2"/>
  <c r="U43" i="2" s="1"/>
  <c r="C45" i="2"/>
  <c r="D45" i="2"/>
  <c r="E45" i="2"/>
  <c r="F45" i="2"/>
  <c r="H45" i="2"/>
  <c r="I45" i="2"/>
  <c r="J45" i="2"/>
  <c r="K45" i="2"/>
  <c r="N45" i="2"/>
  <c r="O45" i="2"/>
  <c r="P45" i="2"/>
  <c r="S45" i="2"/>
  <c r="T45" i="2"/>
  <c r="U45" i="2"/>
  <c r="C47" i="2"/>
  <c r="C46" i="2" s="1"/>
  <c r="D47" i="2"/>
  <c r="D46" i="2" s="1"/>
  <c r="E47" i="2"/>
  <c r="E46" i="2" s="1"/>
  <c r="F47" i="2"/>
  <c r="H47" i="2"/>
  <c r="H48" i="2"/>
  <c r="I47" i="2"/>
  <c r="J47" i="2"/>
  <c r="J46" i="2" s="1"/>
  <c r="K47" i="2"/>
  <c r="K46" i="2" s="1"/>
  <c r="N47" i="2"/>
  <c r="O47" i="2"/>
  <c r="P47" i="2"/>
  <c r="S47" i="2"/>
  <c r="T47" i="2"/>
  <c r="T46" i="2" s="1"/>
  <c r="U47" i="2"/>
  <c r="U46" i="2" s="1"/>
  <c r="C48" i="2"/>
  <c r="D48" i="2"/>
  <c r="E48" i="2"/>
  <c r="F48" i="2"/>
  <c r="I48" i="2"/>
  <c r="J48" i="2"/>
  <c r="N48" i="2"/>
  <c r="O48" i="2"/>
  <c r="P48" i="2"/>
  <c r="S48" i="2"/>
  <c r="T48" i="2"/>
  <c r="U48" i="2"/>
  <c r="C50" i="2"/>
  <c r="D50" i="2"/>
  <c r="D49" i="2" s="1"/>
  <c r="E50" i="2"/>
  <c r="F50" i="2"/>
  <c r="F49" i="2" s="1"/>
  <c r="O50" i="2"/>
  <c r="O49" i="2" s="1"/>
  <c r="H50" i="2"/>
  <c r="I50" i="2"/>
  <c r="J50" i="2"/>
  <c r="K50" i="2"/>
  <c r="N50" i="2"/>
  <c r="P50" i="2"/>
  <c r="P49" i="2" s="1"/>
  <c r="S50" i="2"/>
  <c r="T50" i="2"/>
  <c r="T49" i="2" s="1"/>
  <c r="U50" i="2"/>
  <c r="U49" i="2" s="1"/>
  <c r="C51" i="2"/>
  <c r="D51" i="2"/>
  <c r="E51" i="2"/>
  <c r="F51" i="2"/>
  <c r="H51" i="2"/>
  <c r="I51" i="2"/>
  <c r="J51" i="2"/>
  <c r="K51" i="2"/>
  <c r="N51" i="2"/>
  <c r="O51" i="2"/>
  <c r="P51" i="2"/>
  <c r="S51" i="2"/>
  <c r="T51" i="2"/>
  <c r="U51" i="2"/>
  <c r="C53" i="2"/>
  <c r="D53" i="2"/>
  <c r="D52" i="2" s="1"/>
  <c r="E53" i="2"/>
  <c r="E52" i="2" s="1"/>
  <c r="F53" i="2"/>
  <c r="H53" i="2"/>
  <c r="I53" i="2"/>
  <c r="J53" i="2"/>
  <c r="J52" i="2" s="1"/>
  <c r="K53" i="2"/>
  <c r="K52" i="2" s="1"/>
  <c r="N53" i="2"/>
  <c r="O53" i="2"/>
  <c r="O52" i="2" s="1"/>
  <c r="P53" i="2"/>
  <c r="P52" i="2" s="1"/>
  <c r="S53" i="2"/>
  <c r="T53" i="2"/>
  <c r="T52" i="2" s="1"/>
  <c r="U53" i="2"/>
  <c r="U52" i="2" s="1"/>
  <c r="C54" i="2"/>
  <c r="D54" i="2"/>
  <c r="E54" i="2"/>
  <c r="F54" i="2"/>
  <c r="H54" i="2"/>
  <c r="I54" i="2"/>
  <c r="J54" i="2"/>
  <c r="K54" i="2"/>
  <c r="N54" i="2"/>
  <c r="O54" i="2"/>
  <c r="P54" i="2"/>
  <c r="S54" i="2"/>
  <c r="T54" i="2"/>
  <c r="U54" i="2"/>
  <c r="C56" i="2"/>
  <c r="D56" i="2"/>
  <c r="D55" i="2" s="1"/>
  <c r="E56" i="2"/>
  <c r="E55" i="2" s="1"/>
  <c r="F56" i="2"/>
  <c r="H56" i="2"/>
  <c r="I56" i="2"/>
  <c r="J56" i="2"/>
  <c r="J55" i="2" s="1"/>
  <c r="K56" i="2"/>
  <c r="K55" i="2" s="1"/>
  <c r="N56" i="2"/>
  <c r="O56" i="2"/>
  <c r="P56" i="2"/>
  <c r="P55" i="2" s="1"/>
  <c r="S56" i="2"/>
  <c r="T56" i="2"/>
  <c r="T55" i="2" s="1"/>
  <c r="U56" i="2"/>
  <c r="U55" i="2" s="1"/>
  <c r="C57" i="2"/>
  <c r="D57" i="2"/>
  <c r="E57" i="2"/>
  <c r="F57" i="2"/>
  <c r="H57" i="2"/>
  <c r="I57" i="2"/>
  <c r="J57" i="2"/>
  <c r="K57" i="2"/>
  <c r="N57" i="2"/>
  <c r="N55" i="2" s="1"/>
  <c r="O57" i="2"/>
  <c r="P57" i="2"/>
  <c r="S57" i="2"/>
  <c r="T57" i="2"/>
  <c r="U57" i="2"/>
  <c r="C59" i="2"/>
  <c r="D59" i="2"/>
  <c r="D58" i="2" s="1"/>
  <c r="E59" i="2"/>
  <c r="E58" i="2" s="1"/>
  <c r="F59" i="2"/>
  <c r="F58" i="2" s="1"/>
  <c r="H59" i="2"/>
  <c r="I59" i="2"/>
  <c r="J59" i="2"/>
  <c r="J58" i="2" s="1"/>
  <c r="K59" i="2"/>
  <c r="K58" i="2" s="1"/>
  <c r="N59" i="2"/>
  <c r="O59" i="2"/>
  <c r="P59" i="2"/>
  <c r="P58" i="2" s="1"/>
  <c r="S59" i="2"/>
  <c r="T59" i="2"/>
  <c r="T58" i="2" s="1"/>
  <c r="U59" i="2"/>
  <c r="U58" i="2" s="1"/>
  <c r="C60" i="2"/>
  <c r="D60" i="2"/>
  <c r="E60" i="2"/>
  <c r="F60" i="2"/>
  <c r="H60" i="2"/>
  <c r="I60" i="2"/>
  <c r="J60" i="2"/>
  <c r="K60" i="2"/>
  <c r="N60" i="2"/>
  <c r="O60" i="2"/>
  <c r="P60" i="2"/>
  <c r="S60" i="2"/>
  <c r="T60" i="2"/>
  <c r="U60" i="2"/>
  <c r="F69" i="2"/>
  <c r="N69" i="2"/>
  <c r="O69" i="2"/>
  <c r="O68" i="2" s="1"/>
  <c r="P69" i="2"/>
  <c r="P68" i="2" s="1"/>
  <c r="S69" i="2"/>
  <c r="T69" i="2"/>
  <c r="T68" i="2" s="1"/>
  <c r="U69" i="2"/>
  <c r="U68" i="2" s="1"/>
  <c r="F70" i="2"/>
  <c r="F68" i="2"/>
  <c r="N70" i="2"/>
  <c r="O70" i="2"/>
  <c r="P70" i="2"/>
  <c r="S70" i="2"/>
  <c r="T70" i="2"/>
  <c r="U70" i="2"/>
  <c r="F72" i="2"/>
  <c r="F71" i="2" s="1"/>
  <c r="N72" i="2"/>
  <c r="O72" i="2"/>
  <c r="P72" i="2"/>
  <c r="P71" i="2" s="1"/>
  <c r="S72" i="2"/>
  <c r="T72" i="2"/>
  <c r="T71" i="2" s="1"/>
  <c r="U72" i="2"/>
  <c r="U71" i="2" s="1"/>
  <c r="F73" i="2"/>
  <c r="N73" i="2"/>
  <c r="O73" i="2"/>
  <c r="P73" i="2"/>
  <c r="S73" i="2"/>
  <c r="T73" i="2"/>
  <c r="U73" i="2"/>
  <c r="O77" i="2"/>
  <c r="P77" i="2"/>
  <c r="F78" i="2"/>
  <c r="R78" i="2" s="1"/>
  <c r="N78" i="2"/>
  <c r="S78" i="2"/>
  <c r="T78" i="2"/>
  <c r="T77" i="2" s="1"/>
  <c r="U78" i="2"/>
  <c r="U77" i="2" s="1"/>
  <c r="F79" i="2"/>
  <c r="N79" i="2"/>
  <c r="S79" i="2"/>
  <c r="T79" i="2"/>
  <c r="U79" i="2"/>
  <c r="F81" i="2"/>
  <c r="F80" i="2" s="1"/>
  <c r="S81" i="2"/>
  <c r="T81" i="2"/>
  <c r="T80" i="2" s="1"/>
  <c r="U81" i="2"/>
  <c r="U80" i="2" s="1"/>
  <c r="F82" i="2"/>
  <c r="N82" i="2"/>
  <c r="O82" i="2"/>
  <c r="O85" i="2" s="1"/>
  <c r="P82" i="2"/>
  <c r="S82" i="2"/>
  <c r="T82" i="2"/>
  <c r="U82" i="2"/>
  <c r="P85" i="2"/>
  <c r="D4" i="7"/>
  <c r="C10" i="7"/>
  <c r="D10" i="7"/>
  <c r="D25" i="7" s="1"/>
  <c r="D31" i="7" s="1"/>
  <c r="E10" i="7"/>
  <c r="E25" i="7" s="1"/>
  <c r="E31" i="7" s="1"/>
  <c r="H10" i="7"/>
  <c r="I10" i="7"/>
  <c r="J10" i="7"/>
  <c r="K10" i="7"/>
  <c r="K25" i="7" s="1"/>
  <c r="K31" i="7" s="1"/>
  <c r="N10" i="7"/>
  <c r="S10" i="7"/>
  <c r="C11" i="7"/>
  <c r="D11" i="7"/>
  <c r="E11" i="7"/>
  <c r="H11" i="7"/>
  <c r="I11" i="7"/>
  <c r="J11" i="7"/>
  <c r="K11" i="7"/>
  <c r="N11" i="7"/>
  <c r="S11" i="7"/>
  <c r="C12" i="7"/>
  <c r="D12" i="7"/>
  <c r="E12" i="7"/>
  <c r="H12" i="7"/>
  <c r="I12" i="7"/>
  <c r="J12" i="7"/>
  <c r="K12" i="7"/>
  <c r="N12" i="7"/>
  <c r="O12" i="7"/>
  <c r="P12" i="7"/>
  <c r="S12" i="7"/>
  <c r="T12" i="7"/>
  <c r="U12" i="7"/>
  <c r="C13" i="7"/>
  <c r="D13" i="7"/>
  <c r="E13" i="7"/>
  <c r="H13" i="7"/>
  <c r="I13" i="7"/>
  <c r="J13" i="7"/>
  <c r="K13" i="7"/>
  <c r="N13" i="7"/>
  <c r="O13" i="7"/>
  <c r="P13" i="7"/>
  <c r="S13" i="7"/>
  <c r="T13" i="7"/>
  <c r="U13" i="7"/>
  <c r="C14" i="7"/>
  <c r="D14" i="7"/>
  <c r="E14" i="7"/>
  <c r="H14" i="7"/>
  <c r="I14" i="7"/>
  <c r="J14" i="7"/>
  <c r="K14" i="7"/>
  <c r="N14" i="7"/>
  <c r="O14" i="7"/>
  <c r="P14" i="7"/>
  <c r="S14" i="7"/>
  <c r="T14" i="7"/>
  <c r="U14" i="7"/>
  <c r="C15" i="7"/>
  <c r="D15" i="7"/>
  <c r="E15" i="7"/>
  <c r="H15" i="7"/>
  <c r="I15" i="7"/>
  <c r="J15" i="7"/>
  <c r="K15" i="7"/>
  <c r="N15" i="7"/>
  <c r="S15" i="7"/>
  <c r="C16" i="7"/>
  <c r="D16" i="7"/>
  <c r="E16" i="7"/>
  <c r="H16" i="7"/>
  <c r="I16" i="7"/>
  <c r="J16" i="7"/>
  <c r="K16" i="7"/>
  <c r="N16" i="7"/>
  <c r="O16" i="7"/>
  <c r="P16" i="7"/>
  <c r="S16" i="7"/>
  <c r="T16" i="7"/>
  <c r="U16" i="7"/>
  <c r="C17" i="7"/>
  <c r="D17" i="7"/>
  <c r="E17" i="7"/>
  <c r="H17" i="7"/>
  <c r="I17" i="7"/>
  <c r="J17" i="7"/>
  <c r="K17" i="7"/>
  <c r="N17" i="7"/>
  <c r="S17" i="7"/>
  <c r="C18" i="7"/>
  <c r="D18" i="7"/>
  <c r="E18" i="7"/>
  <c r="H18" i="7"/>
  <c r="I18" i="7"/>
  <c r="J18" i="7"/>
  <c r="K18" i="7"/>
  <c r="N18" i="7"/>
  <c r="O18" i="7"/>
  <c r="P18" i="7"/>
  <c r="S18" i="7"/>
  <c r="T18" i="7"/>
  <c r="U18" i="7"/>
  <c r="C19" i="7"/>
  <c r="D19" i="7"/>
  <c r="E19" i="7"/>
  <c r="H19" i="7"/>
  <c r="I19" i="7"/>
  <c r="J19" i="7"/>
  <c r="K19" i="7"/>
  <c r="N19" i="7"/>
  <c r="O19" i="7"/>
  <c r="P19" i="7"/>
  <c r="S19" i="7"/>
  <c r="T19" i="7"/>
  <c r="U19" i="7"/>
  <c r="C20" i="7"/>
  <c r="D20" i="7"/>
  <c r="E20" i="7"/>
  <c r="H20" i="7"/>
  <c r="I20" i="7"/>
  <c r="J20" i="7"/>
  <c r="K20" i="7"/>
  <c r="N20" i="7"/>
  <c r="O20" i="7"/>
  <c r="P20" i="7"/>
  <c r="S20" i="7"/>
  <c r="T20" i="7"/>
  <c r="U20" i="7"/>
  <c r="C21" i="7"/>
  <c r="D21" i="7"/>
  <c r="E21" i="7"/>
  <c r="H21" i="7"/>
  <c r="I21" i="7"/>
  <c r="J21" i="7"/>
  <c r="K21" i="7"/>
  <c r="N21" i="7"/>
  <c r="O21" i="7"/>
  <c r="P21" i="7"/>
  <c r="S21" i="7"/>
  <c r="T21" i="7"/>
  <c r="U21" i="7"/>
  <c r="C22" i="7"/>
  <c r="D22" i="7"/>
  <c r="E22" i="7"/>
  <c r="H22" i="7"/>
  <c r="I22" i="7"/>
  <c r="J22" i="7"/>
  <c r="K22" i="7"/>
  <c r="N22" i="7"/>
  <c r="O22" i="7"/>
  <c r="P22" i="7"/>
  <c r="S22" i="7"/>
  <c r="T22" i="7"/>
  <c r="U22" i="7"/>
  <c r="U23" i="7"/>
  <c r="C23" i="7"/>
  <c r="D23" i="7"/>
  <c r="E23" i="7"/>
  <c r="H23" i="7"/>
  <c r="I23" i="7"/>
  <c r="J23" i="7"/>
  <c r="K23" i="7"/>
  <c r="N23" i="7"/>
  <c r="O23" i="7"/>
  <c r="P23" i="7"/>
  <c r="S23" i="7"/>
  <c r="T23" i="7"/>
  <c r="C24" i="7"/>
  <c r="D24" i="7"/>
  <c r="E24" i="7"/>
  <c r="F24" i="7"/>
  <c r="H24" i="7"/>
  <c r="I24" i="7"/>
  <c r="J24" i="7"/>
  <c r="K24" i="7"/>
  <c r="N24" i="7"/>
  <c r="O24" i="7"/>
  <c r="P24" i="7"/>
  <c r="S24" i="7"/>
  <c r="T24" i="7"/>
  <c r="U24" i="7"/>
  <c r="N26" i="7"/>
  <c r="N55" i="3" s="1"/>
  <c r="O26" i="7"/>
  <c r="O55" i="3" s="1"/>
  <c r="P26" i="7"/>
  <c r="P55" i="3" s="1"/>
  <c r="S26" i="7"/>
  <c r="T26" i="7"/>
  <c r="T30" i="7" s="1"/>
  <c r="U26" i="7"/>
  <c r="U30" i="7" s="1"/>
  <c r="N27" i="7"/>
  <c r="N74" i="3" s="1"/>
  <c r="O27" i="7"/>
  <c r="O74" i="3" s="1"/>
  <c r="P27" i="7"/>
  <c r="P74" i="3" s="1"/>
  <c r="S27" i="7"/>
  <c r="T27" i="7"/>
  <c r="U27" i="7"/>
  <c r="N28" i="7"/>
  <c r="N84" i="3" s="1"/>
  <c r="S28" i="7"/>
  <c r="T28" i="7"/>
  <c r="U28" i="7"/>
  <c r="N29" i="7"/>
  <c r="N85" i="3" s="1"/>
  <c r="O29" i="7"/>
  <c r="O85" i="3" s="1"/>
  <c r="P29" i="7"/>
  <c r="P85" i="3" s="1"/>
  <c r="S29" i="7"/>
  <c r="T29" i="7"/>
  <c r="U29" i="7"/>
  <c r="F15" i="7"/>
  <c r="F148" i="3"/>
  <c r="P18" i="3"/>
  <c r="J18" i="3"/>
  <c r="K139" i="3"/>
  <c r="U64" i="3"/>
  <c r="O27" i="3"/>
  <c r="N38" i="2"/>
  <c r="K18" i="3"/>
  <c r="T19" i="2"/>
  <c r="P30" i="7"/>
  <c r="P36" i="3"/>
  <c r="G36" i="2"/>
  <c r="P25" i="2"/>
  <c r="E94" i="3"/>
  <c r="K16" i="2"/>
  <c r="F13" i="2"/>
  <c r="U112" i="3"/>
  <c r="D36" i="3"/>
  <c r="T45" i="3"/>
  <c r="U27" i="3"/>
  <c r="U28" i="2"/>
  <c r="T22" i="2"/>
  <c r="P46" i="2"/>
  <c r="U54" i="3"/>
  <c r="O112" i="3"/>
  <c r="T103" i="3"/>
  <c r="P27" i="3"/>
  <c r="D18" i="3"/>
  <c r="S156" i="3" l="1"/>
  <c r="T157" i="3"/>
  <c r="J151" i="3"/>
  <c r="P63" i="2"/>
  <c r="T32" i="2"/>
  <c r="T31" i="2" s="1"/>
  <c r="T154" i="3"/>
  <c r="N154" i="3"/>
  <c r="S103" i="3"/>
  <c r="S94" i="3"/>
  <c r="H27" i="3"/>
  <c r="U55" i="3"/>
  <c r="U159" i="3" s="1"/>
  <c r="T16" i="2"/>
  <c r="D34" i="2"/>
  <c r="H49" i="2"/>
  <c r="S10" i="2"/>
  <c r="T83" i="3"/>
  <c r="Q42" i="2"/>
  <c r="M21" i="2"/>
  <c r="J63" i="2"/>
  <c r="H62" i="2"/>
  <c r="M42" i="2"/>
  <c r="L42" i="2"/>
  <c r="U85" i="2"/>
  <c r="L44" i="2"/>
  <c r="L43" i="2" s="1"/>
  <c r="L36" i="2"/>
  <c r="L39" i="2" s="1"/>
  <c r="P34" i="2"/>
  <c r="H46" i="2"/>
  <c r="D63" i="2"/>
  <c r="L15" i="2"/>
  <c r="M50" i="2"/>
  <c r="I46" i="2"/>
  <c r="L50" i="2"/>
  <c r="L49" i="2" s="1"/>
  <c r="F38" i="2"/>
  <c r="M38" i="2" s="1"/>
  <c r="G53" i="2"/>
  <c r="T85" i="2"/>
  <c r="S71" i="2"/>
  <c r="Q70" i="2"/>
  <c r="G58" i="2"/>
  <c r="M56" i="2"/>
  <c r="M59" i="2"/>
  <c r="R69" i="2"/>
  <c r="U63" i="2"/>
  <c r="I63" i="2"/>
  <c r="R70" i="2"/>
  <c r="C58" i="2"/>
  <c r="C52" i="2"/>
  <c r="C49" i="2"/>
  <c r="I49" i="2"/>
  <c r="G50" i="2"/>
  <c r="F43" i="2"/>
  <c r="G43" i="2" s="1"/>
  <c r="I43" i="2"/>
  <c r="S40" i="2"/>
  <c r="H40" i="2"/>
  <c r="L41" i="2"/>
  <c r="L40" i="2" s="1"/>
  <c r="C37" i="2"/>
  <c r="N28" i="2"/>
  <c r="H28" i="2"/>
  <c r="C28" i="2"/>
  <c r="N25" i="2"/>
  <c r="H25" i="2"/>
  <c r="N22" i="2"/>
  <c r="H22" i="2"/>
  <c r="C22" i="2"/>
  <c r="N19" i="2"/>
  <c r="H19" i="2"/>
  <c r="C19" i="2"/>
  <c r="Q18" i="2"/>
  <c r="O32" i="2"/>
  <c r="O31" i="2" s="1"/>
  <c r="I16" i="2"/>
  <c r="H10" i="2"/>
  <c r="C10" i="2"/>
  <c r="I40" i="2"/>
  <c r="R50" i="2"/>
  <c r="N77" i="2"/>
  <c r="M51" i="2"/>
  <c r="R42" i="2"/>
  <c r="G39" i="2"/>
  <c r="M30" i="2"/>
  <c r="G27" i="2"/>
  <c r="L24" i="2"/>
  <c r="G21" i="2"/>
  <c r="N63" i="2"/>
  <c r="Q50" i="2"/>
  <c r="Q49" i="2" s="1"/>
  <c r="G59" i="2"/>
  <c r="S75" i="2"/>
  <c r="O39" i="2"/>
  <c r="O37" i="2" s="1"/>
  <c r="S80" i="2"/>
  <c r="Q82" i="2"/>
  <c r="S77" i="2"/>
  <c r="P76" i="2"/>
  <c r="O75" i="2"/>
  <c r="O74" i="2" s="1"/>
  <c r="T76" i="2"/>
  <c r="N76" i="2"/>
  <c r="S58" i="2"/>
  <c r="S55" i="2"/>
  <c r="S52" i="2"/>
  <c r="N49" i="2"/>
  <c r="M48" i="2"/>
  <c r="S62" i="2"/>
  <c r="H43" i="2"/>
  <c r="C43" i="2"/>
  <c r="Q41" i="2"/>
  <c r="Q40" i="2" s="1"/>
  <c r="S25" i="2"/>
  <c r="C32" i="2"/>
  <c r="J49" i="2"/>
  <c r="M49" i="2" s="1"/>
  <c r="Q78" i="2"/>
  <c r="Q77" i="2" s="1"/>
  <c r="R73" i="2"/>
  <c r="H58" i="2"/>
  <c r="N52" i="2"/>
  <c r="H52" i="2"/>
  <c r="G13" i="2"/>
  <c r="M24" i="2"/>
  <c r="S34" i="2"/>
  <c r="U84" i="2"/>
  <c r="U83" i="2" s="1"/>
  <c r="R36" i="2"/>
  <c r="S46" i="2"/>
  <c r="Q36" i="2"/>
  <c r="Q39" i="2" s="1"/>
  <c r="O40" i="2"/>
  <c r="R40" i="2" s="1"/>
  <c r="N58" i="2"/>
  <c r="H55" i="2"/>
  <c r="C55" i="2"/>
  <c r="I25" i="2"/>
  <c r="Q24" i="2"/>
  <c r="I22" i="2"/>
  <c r="S22" i="2"/>
  <c r="R21" i="2"/>
  <c r="I19" i="2"/>
  <c r="R20" i="2"/>
  <c r="N16" i="2"/>
  <c r="H16" i="2"/>
  <c r="C16" i="2"/>
  <c r="L30" i="2"/>
  <c r="M36" i="2"/>
  <c r="Q15" i="2"/>
  <c r="C63" i="2"/>
  <c r="G24" i="2"/>
  <c r="I32" i="2"/>
  <c r="E49" i="2"/>
  <c r="G49" i="2" s="1"/>
  <c r="R53" i="2"/>
  <c r="N46" i="2"/>
  <c r="K63" i="2"/>
  <c r="S13" i="2"/>
  <c r="F33" i="2"/>
  <c r="I13" i="2"/>
  <c r="J34" i="2"/>
  <c r="J37" i="2" s="1"/>
  <c r="G15" i="2"/>
  <c r="J40" i="2"/>
  <c r="M40" i="2" s="1"/>
  <c r="M15" i="2"/>
  <c r="U75" i="2"/>
  <c r="L18" i="2"/>
  <c r="E38" i="2"/>
  <c r="E37" i="2" s="1"/>
  <c r="M18" i="2"/>
  <c r="F77" i="2"/>
  <c r="R77" i="2" s="1"/>
  <c r="M14" i="2"/>
  <c r="M45" i="2"/>
  <c r="C34" i="2"/>
  <c r="R45" i="2"/>
  <c r="N34" i="2"/>
  <c r="O71" i="2"/>
  <c r="R71" i="2" s="1"/>
  <c r="Q17" i="2"/>
  <c r="Q16" i="2" s="1"/>
  <c r="G18" i="2"/>
  <c r="R15" i="2"/>
  <c r="O16" i="2"/>
  <c r="F63" i="2"/>
  <c r="U74" i="2"/>
  <c r="N85" i="2"/>
  <c r="G45" i="2"/>
  <c r="O33" i="2"/>
  <c r="R43" i="2"/>
  <c r="S84" i="2"/>
  <c r="S16" i="2"/>
  <c r="Q21" i="2"/>
  <c r="N81" i="2"/>
  <c r="N80" i="2" s="1"/>
  <c r="C25" i="7"/>
  <c r="C31" i="7" s="1"/>
  <c r="M24" i="7"/>
  <c r="O30" i="7"/>
  <c r="Q24" i="7"/>
  <c r="I25" i="7"/>
  <c r="I31" i="7" s="1"/>
  <c r="G24" i="7"/>
  <c r="G15" i="7"/>
  <c r="R15" i="7"/>
  <c r="Q15" i="7"/>
  <c r="F83" i="3"/>
  <c r="G83" i="3" s="1"/>
  <c r="F36" i="3"/>
  <c r="M36" i="3" s="1"/>
  <c r="P89" i="2"/>
  <c r="U76" i="2"/>
  <c r="Q73" i="2"/>
  <c r="N71" i="2"/>
  <c r="S76" i="2"/>
  <c r="R68" i="2"/>
  <c r="F75" i="2"/>
  <c r="F85" i="3"/>
  <c r="Q85" i="3" s="1"/>
  <c r="F74" i="3"/>
  <c r="F112" i="3"/>
  <c r="G112" i="3" s="1"/>
  <c r="C121" i="3"/>
  <c r="N112" i="3"/>
  <c r="N54" i="3"/>
  <c r="H36" i="3"/>
  <c r="T84" i="2"/>
  <c r="T83" i="2" s="1"/>
  <c r="F76" i="2"/>
  <c r="P75" i="2"/>
  <c r="P74" i="2" s="1"/>
  <c r="G14" i="2"/>
  <c r="F103" i="3"/>
  <c r="Q103" i="3" s="1"/>
  <c r="F94" i="3"/>
  <c r="Q94" i="3" s="1"/>
  <c r="F16" i="7"/>
  <c r="L16" i="7" s="1"/>
  <c r="F84" i="2"/>
  <c r="I55" i="2"/>
  <c r="I52" i="2"/>
  <c r="R44" i="2"/>
  <c r="C40" i="2"/>
  <c r="H73" i="3"/>
  <c r="I130" i="3"/>
  <c r="I34" i="2"/>
  <c r="I37" i="2" s="1"/>
  <c r="I45" i="3"/>
  <c r="S30" i="7"/>
  <c r="P33" i="2"/>
  <c r="Q148" i="3"/>
  <c r="L12" i="2"/>
  <c r="D157" i="3"/>
  <c r="E156" i="3"/>
  <c r="H153" i="3"/>
  <c r="C18" i="3"/>
  <c r="J62" i="2"/>
  <c r="J61" i="2" s="1"/>
  <c r="J152" i="3"/>
  <c r="N83" i="3"/>
  <c r="N156" i="3"/>
  <c r="T25" i="7"/>
  <c r="T31" i="7" s="1"/>
  <c r="P153" i="3"/>
  <c r="I154" i="3"/>
  <c r="I10" i="2"/>
  <c r="P32" i="2"/>
  <c r="P31" i="2" s="1"/>
  <c r="K156" i="3"/>
  <c r="I28" i="2"/>
  <c r="G29" i="2"/>
  <c r="I148" i="3"/>
  <c r="N121" i="3"/>
  <c r="C112" i="3"/>
  <c r="C94" i="3"/>
  <c r="E157" i="3"/>
  <c r="H64" i="3"/>
  <c r="E151" i="3"/>
  <c r="H45" i="3"/>
  <c r="P150" i="3"/>
  <c r="N36" i="3"/>
  <c r="D151" i="3"/>
  <c r="Q79" i="2"/>
  <c r="R79" i="2"/>
  <c r="F85" i="2"/>
  <c r="R85" i="2" s="1"/>
  <c r="S68" i="2"/>
  <c r="S153" i="3"/>
  <c r="H112" i="3"/>
  <c r="H94" i="3"/>
  <c r="I94" i="3"/>
  <c r="T151" i="3"/>
  <c r="P154" i="3"/>
  <c r="I54" i="3"/>
  <c r="S150" i="3"/>
  <c r="K150" i="3"/>
  <c r="P45" i="3"/>
  <c r="K38" i="2"/>
  <c r="K34" i="2"/>
  <c r="K37" i="2" s="1"/>
  <c r="Q35" i="2"/>
  <c r="Q34" i="2" s="1"/>
  <c r="F34" i="2"/>
  <c r="R34" i="2" s="1"/>
  <c r="R30" i="2"/>
  <c r="Q30" i="2"/>
  <c r="G23" i="2"/>
  <c r="Q23" i="2"/>
  <c r="Q22" i="2" s="1"/>
  <c r="F22" i="2"/>
  <c r="R22" i="2" s="1"/>
  <c r="Q20" i="2"/>
  <c r="Q19" i="2" s="1"/>
  <c r="F19" i="2"/>
  <c r="R19" i="2" s="1"/>
  <c r="G20" i="2"/>
  <c r="N33" i="2"/>
  <c r="N67" i="2" s="1"/>
  <c r="N13" i="2"/>
  <c r="R12" i="2"/>
  <c r="Q12" i="2"/>
  <c r="D33" i="2"/>
  <c r="D67" i="2" s="1"/>
  <c r="L11" i="2"/>
  <c r="L10" i="2" s="1"/>
  <c r="F10" i="2"/>
  <c r="G10" i="2" s="1"/>
  <c r="R11" i="2"/>
  <c r="Q11" i="2"/>
  <c r="G11" i="2"/>
  <c r="M11" i="2"/>
  <c r="I112" i="3"/>
  <c r="N73" i="3"/>
  <c r="C73" i="3"/>
  <c r="H54" i="3"/>
  <c r="C155" i="3"/>
  <c r="N45" i="3"/>
  <c r="N152" i="3"/>
  <c r="S36" i="3"/>
  <c r="C152" i="3"/>
  <c r="L60" i="2"/>
  <c r="R60" i="2"/>
  <c r="Q60" i="2"/>
  <c r="G60" i="2"/>
  <c r="M60" i="2"/>
  <c r="R59" i="2"/>
  <c r="O58" i="2"/>
  <c r="R58" i="2" s="1"/>
  <c r="Q57" i="2"/>
  <c r="L57" i="2"/>
  <c r="R56" i="2"/>
  <c r="O55" i="2"/>
  <c r="L54" i="2"/>
  <c r="F52" i="2"/>
  <c r="R51" i="2"/>
  <c r="Q51" i="2"/>
  <c r="G51" i="2"/>
  <c r="L51" i="2"/>
  <c r="G48" i="2"/>
  <c r="E63" i="2"/>
  <c r="Q45" i="2"/>
  <c r="L45" i="2"/>
  <c r="D43" i="2"/>
  <c r="D62" i="2"/>
  <c r="D61" i="2" s="1"/>
  <c r="G41" i="2"/>
  <c r="E40" i="2"/>
  <c r="G40" i="2" s="1"/>
  <c r="E62" i="2"/>
  <c r="E61" i="2" s="1"/>
  <c r="T34" i="2"/>
  <c r="T39" i="2"/>
  <c r="T37" i="2" s="1"/>
  <c r="H39" i="2"/>
  <c r="H34" i="2"/>
  <c r="H37" i="2" s="1"/>
  <c r="T75" i="2"/>
  <c r="G56" i="2"/>
  <c r="I62" i="2"/>
  <c r="I61" i="2" s="1"/>
  <c r="G44" i="2"/>
  <c r="E33" i="2"/>
  <c r="C148" i="3"/>
  <c r="N139" i="3"/>
  <c r="U152" i="3"/>
  <c r="C151" i="3"/>
  <c r="J150" i="3"/>
  <c r="D154" i="3"/>
  <c r="J153" i="3"/>
  <c r="P152" i="3"/>
  <c r="D152" i="3"/>
  <c r="H130" i="3"/>
  <c r="C130" i="3"/>
  <c r="H121" i="3"/>
  <c r="I153" i="3"/>
  <c r="R39" i="2"/>
  <c r="M35" i="2"/>
  <c r="G35" i="2"/>
  <c r="L20" i="2"/>
  <c r="L19" i="2" s="1"/>
  <c r="D166" i="3"/>
  <c r="O76" i="2"/>
  <c r="Q69" i="2"/>
  <c r="Q68" i="2" s="1"/>
  <c r="I58" i="2"/>
  <c r="Q59" i="2"/>
  <c r="Q58" i="2" s="1"/>
  <c r="Q54" i="2"/>
  <c r="S43" i="2"/>
  <c r="C62" i="2"/>
  <c r="S19" i="2"/>
  <c r="D32" i="2"/>
  <c r="D31" i="2" s="1"/>
  <c r="C103" i="3"/>
  <c r="C45" i="3"/>
  <c r="J32" i="2"/>
  <c r="M20" i="2"/>
  <c r="P156" i="3"/>
  <c r="S49" i="2"/>
  <c r="O157" i="3"/>
  <c r="S157" i="3"/>
  <c r="R17" i="2"/>
  <c r="I33" i="2"/>
  <c r="S28" i="2"/>
  <c r="P81" i="2"/>
  <c r="P84" i="2" s="1"/>
  <c r="P83" i="2" s="1"/>
  <c r="P155" i="3"/>
  <c r="Q56" i="2"/>
  <c r="Q55" i="2" s="1"/>
  <c r="S130" i="3"/>
  <c r="U156" i="3"/>
  <c r="Q53" i="2"/>
  <c r="Q52" i="2" s="1"/>
  <c r="N103" i="3"/>
  <c r="Q44" i="2"/>
  <c r="Q43" i="2" s="1"/>
  <c r="N25" i="7"/>
  <c r="N18" i="3"/>
  <c r="O25" i="2"/>
  <c r="Q27" i="2"/>
  <c r="Q26" i="2"/>
  <c r="Q25" i="2" s="1"/>
  <c r="M26" i="2"/>
  <c r="G26" i="2"/>
  <c r="R26" i="2"/>
  <c r="H139" i="3"/>
  <c r="I139" i="3"/>
  <c r="L29" i="2"/>
  <c r="L28" i="2" s="1"/>
  <c r="M58" i="2"/>
  <c r="R24" i="2"/>
  <c r="M29" i="2"/>
  <c r="L26" i="2"/>
  <c r="F25" i="2"/>
  <c r="G25" i="2" s="1"/>
  <c r="C139" i="3"/>
  <c r="O81" i="2"/>
  <c r="R27" i="2"/>
  <c r="S85" i="2"/>
  <c r="R49" i="2"/>
  <c r="N40" i="2"/>
  <c r="S32" i="2"/>
  <c r="S66" i="2" s="1"/>
  <c r="C36" i="3"/>
  <c r="S27" i="3"/>
  <c r="I27" i="3"/>
  <c r="N157" i="3"/>
  <c r="S18" i="3"/>
  <c r="C153" i="3"/>
  <c r="K151" i="3"/>
  <c r="N150" i="3"/>
  <c r="R29" i="2"/>
  <c r="F28" i="2"/>
  <c r="G28" i="2" s="1"/>
  <c r="Q72" i="2"/>
  <c r="R72" i="2"/>
  <c r="N75" i="2"/>
  <c r="N68" i="2"/>
  <c r="M53" i="2"/>
  <c r="L53" i="2"/>
  <c r="L52" i="2" s="1"/>
  <c r="R48" i="2"/>
  <c r="O63" i="2"/>
  <c r="Q48" i="2"/>
  <c r="L48" i="2"/>
  <c r="O46" i="2"/>
  <c r="O62" i="2"/>
  <c r="O61" i="2" s="1"/>
  <c r="H63" i="2"/>
  <c r="H61" i="2" s="1"/>
  <c r="P62" i="2"/>
  <c r="M44" i="2"/>
  <c r="J43" i="2"/>
  <c r="M43" i="2" s="1"/>
  <c r="T63" i="2"/>
  <c r="M41" i="2"/>
  <c r="R41" i="2"/>
  <c r="U34" i="2"/>
  <c r="U39" i="2"/>
  <c r="U37" i="2" s="1"/>
  <c r="M17" i="2"/>
  <c r="F16" i="2"/>
  <c r="L17" i="2"/>
  <c r="L16" i="2" s="1"/>
  <c r="G17" i="2"/>
  <c r="R14" i="2"/>
  <c r="Q14" i="2"/>
  <c r="Q13" i="2" s="1"/>
  <c r="N32" i="2"/>
  <c r="N10" i="2"/>
  <c r="S121" i="3"/>
  <c r="S73" i="3"/>
  <c r="E73" i="3"/>
  <c r="E150" i="3"/>
  <c r="I157" i="3"/>
  <c r="I64" i="3"/>
  <c r="S64" i="3"/>
  <c r="S54" i="3"/>
  <c r="S55" i="3" s="1"/>
  <c r="S159" i="3" s="1"/>
  <c r="S155" i="3"/>
  <c r="S45" i="3"/>
  <c r="L56" i="2"/>
  <c r="L55" i="2" s="1"/>
  <c r="G148" i="3"/>
  <c r="N148" i="3"/>
  <c r="T153" i="3"/>
  <c r="S151" i="3"/>
  <c r="H150" i="3"/>
  <c r="T121" i="3"/>
  <c r="I73" i="3"/>
  <c r="H32" i="2"/>
  <c r="H66" i="2" s="1"/>
  <c r="U157" i="3"/>
  <c r="O155" i="3"/>
  <c r="J157" i="3"/>
  <c r="F55" i="2"/>
  <c r="L59" i="2"/>
  <c r="L58" i="2" s="1"/>
  <c r="L35" i="2"/>
  <c r="L38" i="2" s="1"/>
  <c r="L37" i="2" s="1"/>
  <c r="C25" i="2"/>
  <c r="L14" i="2"/>
  <c r="L13" i="2" s="1"/>
  <c r="C64" i="3"/>
  <c r="H83" i="3"/>
  <c r="H25" i="7"/>
  <c r="H31" i="7" s="1"/>
  <c r="M12" i="2"/>
  <c r="M47" i="2"/>
  <c r="N130" i="3"/>
  <c r="N62" i="2"/>
  <c r="N61" i="2" s="1"/>
  <c r="N43" i="2"/>
  <c r="P25" i="7"/>
  <c r="P31" i="7" s="1"/>
  <c r="U151" i="3"/>
  <c r="H155" i="3"/>
  <c r="T152" i="3"/>
  <c r="I152" i="3"/>
  <c r="U25" i="7"/>
  <c r="U31" i="7" s="1"/>
  <c r="P64" i="3"/>
  <c r="N155" i="3"/>
  <c r="O154" i="3"/>
  <c r="O153" i="3"/>
  <c r="R18" i="2"/>
  <c r="N27" i="3"/>
  <c r="L47" i="2"/>
  <c r="L46" i="2" s="1"/>
  <c r="F62" i="2"/>
  <c r="F46" i="2"/>
  <c r="G46" i="2" s="1"/>
  <c r="R47" i="2"/>
  <c r="G47" i="2"/>
  <c r="Q47" i="2"/>
  <c r="Q46" i="2" s="1"/>
  <c r="M23" i="2"/>
  <c r="L23" i="2"/>
  <c r="L22" i="2" s="1"/>
  <c r="R23" i="2"/>
  <c r="F32" i="2"/>
  <c r="L24" i="7"/>
  <c r="R24" i="7"/>
  <c r="N30" i="7"/>
  <c r="L15" i="7"/>
  <c r="S25" i="7"/>
  <c r="O25" i="7"/>
  <c r="O151" i="3"/>
  <c r="I18" i="3"/>
  <c r="U33" i="2"/>
  <c r="T33" i="2"/>
  <c r="H18" i="3"/>
  <c r="C83" i="3"/>
  <c r="C157" i="3"/>
  <c r="D156" i="3"/>
  <c r="E155" i="3"/>
  <c r="D153" i="3"/>
  <c r="M15" i="7"/>
  <c r="S112" i="3"/>
  <c r="S139" i="3"/>
  <c r="S63" i="2"/>
  <c r="S61" i="2" s="1"/>
  <c r="Q29" i="2"/>
  <c r="Q28" i="2" s="1"/>
  <c r="S148" i="3"/>
  <c r="T150" i="3"/>
  <c r="U168" i="3"/>
  <c r="C54" i="3"/>
  <c r="H148" i="3"/>
  <c r="E152" i="3"/>
  <c r="I150" i="3"/>
  <c r="L148" i="3"/>
  <c r="M148" i="3"/>
  <c r="C154" i="3"/>
  <c r="I36" i="3"/>
  <c r="R148" i="3"/>
  <c r="C150" i="3"/>
  <c r="R13" i="2"/>
  <c r="M39" i="2"/>
  <c r="H13" i="2"/>
  <c r="S83" i="3"/>
  <c r="I83" i="3"/>
  <c r="N64" i="3"/>
  <c r="J156" i="3"/>
  <c r="H154" i="3"/>
  <c r="D150" i="3"/>
  <c r="Q38" i="2"/>
  <c r="P159" i="3"/>
  <c r="P167" i="3" s="1"/>
  <c r="N159" i="3"/>
  <c r="E32" i="2"/>
  <c r="K152" i="3"/>
  <c r="T62" i="2"/>
  <c r="T61" i="2" s="1"/>
  <c r="J155" i="3"/>
  <c r="K154" i="3"/>
  <c r="J83" i="3"/>
  <c r="K83" i="3"/>
  <c r="S37" i="2"/>
  <c r="O150" i="3"/>
  <c r="H156" i="3"/>
  <c r="I155" i="3"/>
  <c r="H152" i="3"/>
  <c r="H151" i="3"/>
  <c r="N153" i="3"/>
  <c r="N151" i="3"/>
  <c r="H103" i="3"/>
  <c r="I103" i="3"/>
  <c r="N94" i="3"/>
  <c r="O156" i="3"/>
  <c r="O152" i="3"/>
  <c r="O64" i="3"/>
  <c r="U150" i="3"/>
  <c r="P67" i="2"/>
  <c r="P37" i="2"/>
  <c r="N37" i="2"/>
  <c r="S33" i="2"/>
  <c r="U32" i="2"/>
  <c r="U31" i="2" s="1"/>
  <c r="H33" i="2"/>
  <c r="J13" i="2"/>
  <c r="M13" i="2" s="1"/>
  <c r="O159" i="3"/>
  <c r="C13" i="2"/>
  <c r="H157" i="3"/>
  <c r="I121" i="3"/>
  <c r="K153" i="3"/>
  <c r="I151" i="3"/>
  <c r="J112" i="3"/>
  <c r="J25" i="2"/>
  <c r="J25" i="7"/>
  <c r="J31" i="7" s="1"/>
  <c r="P151" i="3"/>
  <c r="U155" i="3"/>
  <c r="U153" i="3"/>
  <c r="P157" i="3"/>
  <c r="U62" i="2"/>
  <c r="U83" i="3"/>
  <c r="S154" i="3"/>
  <c r="T156" i="3"/>
  <c r="U154" i="3"/>
  <c r="T155" i="3"/>
  <c r="S152" i="3"/>
  <c r="U36" i="3"/>
  <c r="J154" i="3"/>
  <c r="K62" i="2"/>
  <c r="K61" i="2" s="1"/>
  <c r="K49" i="2"/>
  <c r="K157" i="3"/>
  <c r="K103" i="3"/>
  <c r="J103" i="3"/>
  <c r="K94" i="3"/>
  <c r="K32" i="2"/>
  <c r="K64" i="3"/>
  <c r="M27" i="2"/>
  <c r="L27" i="2"/>
  <c r="J33" i="2"/>
  <c r="K33" i="2"/>
  <c r="K155" i="3"/>
  <c r="I156" i="3"/>
  <c r="K10" i="2"/>
  <c r="C156" i="3"/>
  <c r="D155" i="3"/>
  <c r="E154" i="3"/>
  <c r="E153" i="3"/>
  <c r="C27" i="3"/>
  <c r="E27" i="3"/>
  <c r="C33" i="2"/>
  <c r="C167" i="3"/>
  <c r="M63" i="2" l="1"/>
  <c r="L112" i="3"/>
  <c r="J160" i="3"/>
  <c r="K67" i="2"/>
  <c r="F37" i="2"/>
  <c r="M37" i="2" s="1"/>
  <c r="R38" i="2"/>
  <c r="M112" i="3"/>
  <c r="Q112" i="3"/>
  <c r="U89" i="2"/>
  <c r="R112" i="3"/>
  <c r="R16" i="2"/>
  <c r="P93" i="2"/>
  <c r="R75" i="2"/>
  <c r="G34" i="2"/>
  <c r="G38" i="2"/>
  <c r="Q76" i="2"/>
  <c r="I31" i="2"/>
  <c r="R63" i="2"/>
  <c r="R76" i="2"/>
  <c r="T89" i="2"/>
  <c r="U88" i="2"/>
  <c r="U87" i="2" s="1"/>
  <c r="Q85" i="2"/>
  <c r="Q83" i="3"/>
  <c r="L94" i="3"/>
  <c r="C66" i="2"/>
  <c r="R83" i="3"/>
  <c r="F67" i="2"/>
  <c r="F74" i="2"/>
  <c r="R74" i="2" s="1"/>
  <c r="F83" i="2"/>
  <c r="I66" i="2"/>
  <c r="N89" i="2"/>
  <c r="N93" i="2" s="1"/>
  <c r="S74" i="2"/>
  <c r="Q63" i="2"/>
  <c r="L25" i="2"/>
  <c r="R85" i="3"/>
  <c r="I67" i="2"/>
  <c r="Q37" i="2"/>
  <c r="N74" i="2"/>
  <c r="S88" i="2"/>
  <c r="S92" i="2" s="1"/>
  <c r="F89" i="2"/>
  <c r="R36" i="3"/>
  <c r="R94" i="3"/>
  <c r="Q33" i="2"/>
  <c r="T88" i="2"/>
  <c r="T87" i="2" s="1"/>
  <c r="R33" i="2"/>
  <c r="J66" i="2"/>
  <c r="G63" i="2"/>
  <c r="M19" i="2"/>
  <c r="Q32" i="2"/>
  <c r="R62" i="2"/>
  <c r="T67" i="2"/>
  <c r="M34" i="2"/>
  <c r="R55" i="2"/>
  <c r="E67" i="2"/>
  <c r="M94" i="3"/>
  <c r="L32" i="2"/>
  <c r="R103" i="3"/>
  <c r="L36" i="3"/>
  <c r="G36" i="3"/>
  <c r="Q36" i="3"/>
  <c r="G22" i="2"/>
  <c r="M32" i="2"/>
  <c r="N84" i="2"/>
  <c r="N83" i="2" s="1"/>
  <c r="M16" i="7"/>
  <c r="Q16" i="7"/>
  <c r="R16" i="7"/>
  <c r="G16" i="7"/>
  <c r="S31" i="7"/>
  <c r="N31" i="7"/>
  <c r="F73" i="3"/>
  <c r="F130" i="3"/>
  <c r="F18" i="3"/>
  <c r="F14" i="7"/>
  <c r="F64" i="3"/>
  <c r="R64" i="3" s="1"/>
  <c r="F13" i="7"/>
  <c r="F26" i="7"/>
  <c r="F28" i="7"/>
  <c r="F88" i="2"/>
  <c r="F87" i="2" s="1"/>
  <c r="G103" i="3"/>
  <c r="F18" i="7"/>
  <c r="F21" i="7"/>
  <c r="F23" i="7"/>
  <c r="F11" i="7"/>
  <c r="F54" i="3"/>
  <c r="F45" i="3"/>
  <c r="F20" i="7"/>
  <c r="F55" i="3"/>
  <c r="F84" i="3"/>
  <c r="F12" i="7"/>
  <c r="G19" i="2"/>
  <c r="F121" i="3"/>
  <c r="F139" i="3"/>
  <c r="F27" i="3"/>
  <c r="G94" i="3"/>
  <c r="F27" i="7"/>
  <c r="F29" i="7"/>
  <c r="F19" i="7"/>
  <c r="F22" i="7"/>
  <c r="F10" i="7"/>
  <c r="Q74" i="3"/>
  <c r="R74" i="3"/>
  <c r="F17" i="7"/>
  <c r="D158" i="3"/>
  <c r="R25" i="2"/>
  <c r="P80" i="2"/>
  <c r="L63" i="2"/>
  <c r="G37" i="2"/>
  <c r="G33" i="2"/>
  <c r="T74" i="2"/>
  <c r="M52" i="2"/>
  <c r="R52" i="2"/>
  <c r="G52" i="2"/>
  <c r="M22" i="2"/>
  <c r="O89" i="2"/>
  <c r="L62" i="2"/>
  <c r="M25" i="2"/>
  <c r="R37" i="2"/>
  <c r="U67" i="2"/>
  <c r="N31" i="2"/>
  <c r="Q10" i="2"/>
  <c r="C61" i="2"/>
  <c r="D66" i="2"/>
  <c r="D65" i="2" s="1"/>
  <c r="P88" i="2"/>
  <c r="P87" i="2" s="1"/>
  <c r="R10" i="2"/>
  <c r="M10" i="2"/>
  <c r="L34" i="2"/>
  <c r="N167" i="3"/>
  <c r="O66" i="2"/>
  <c r="O65" i="2" s="1"/>
  <c r="R81" i="2"/>
  <c r="O84" i="2"/>
  <c r="Q81" i="2"/>
  <c r="O80" i="2"/>
  <c r="R80" i="2" s="1"/>
  <c r="G16" i="2"/>
  <c r="O67" i="2"/>
  <c r="P66" i="2"/>
  <c r="P61" i="2"/>
  <c r="M28" i="2"/>
  <c r="Q75" i="2"/>
  <c r="Q71" i="2"/>
  <c r="G55" i="2"/>
  <c r="S89" i="2"/>
  <c r="S83" i="2"/>
  <c r="M16" i="2"/>
  <c r="M55" i="2"/>
  <c r="R28" i="2"/>
  <c r="N66" i="2"/>
  <c r="T168" i="3"/>
  <c r="S158" i="3"/>
  <c r="S160" i="3" s="1"/>
  <c r="Q62" i="2"/>
  <c r="Q61" i="2" s="1"/>
  <c r="F61" i="2"/>
  <c r="M62" i="2"/>
  <c r="M46" i="2"/>
  <c r="R46" i="2"/>
  <c r="G62" i="2"/>
  <c r="R32" i="2"/>
  <c r="F66" i="2"/>
  <c r="F31" i="2"/>
  <c r="R31" i="2" s="1"/>
  <c r="H158" i="3"/>
  <c r="H166" i="3" s="1"/>
  <c r="T66" i="2"/>
  <c r="O31" i="7"/>
  <c r="H160" i="3"/>
  <c r="C158" i="3"/>
  <c r="L33" i="2"/>
  <c r="I158" i="3"/>
  <c r="I167" i="3" s="1"/>
  <c r="N158" i="3"/>
  <c r="N160" i="3" s="1"/>
  <c r="C166" i="3"/>
  <c r="G32" i="2"/>
  <c r="E66" i="2"/>
  <c r="E31" i="2"/>
  <c r="K158" i="3"/>
  <c r="K167" i="3" s="1"/>
  <c r="M83" i="3"/>
  <c r="L83" i="3"/>
  <c r="O158" i="3"/>
  <c r="P158" i="3"/>
  <c r="P160" i="3" s="1"/>
  <c r="P168" i="3" s="1"/>
  <c r="S67" i="2"/>
  <c r="S31" i="2"/>
  <c r="H67" i="2"/>
  <c r="H65" i="2" s="1"/>
  <c r="H31" i="2"/>
  <c r="O167" i="3"/>
  <c r="D160" i="3"/>
  <c r="E160" i="3"/>
  <c r="D168" i="3"/>
  <c r="C168" i="3"/>
  <c r="E158" i="3"/>
  <c r="C160" i="3"/>
  <c r="K66" i="2"/>
  <c r="K65" i="2" s="1"/>
  <c r="J158" i="3"/>
  <c r="U158" i="3"/>
  <c r="U160" i="3" s="1"/>
  <c r="T158" i="3"/>
  <c r="T160" i="3" s="1"/>
  <c r="U66" i="2"/>
  <c r="U61" i="2"/>
  <c r="S168" i="3"/>
  <c r="K160" i="3"/>
  <c r="M103" i="3"/>
  <c r="L103" i="3"/>
  <c r="K31" i="2"/>
  <c r="J67" i="2"/>
  <c r="J31" i="2"/>
  <c r="M33" i="2"/>
  <c r="I160" i="3"/>
  <c r="D167" i="3"/>
  <c r="E167" i="3"/>
  <c r="E168" i="3"/>
  <c r="C31" i="2"/>
  <c r="C67" i="2"/>
  <c r="G67" i="2" l="1"/>
  <c r="Q67" i="2"/>
  <c r="C65" i="2"/>
  <c r="Q89" i="2"/>
  <c r="U93" i="2"/>
  <c r="Q31" i="2"/>
  <c r="Q74" i="2"/>
  <c r="T93" i="2"/>
  <c r="F93" i="2"/>
  <c r="R89" i="2"/>
  <c r="L66" i="2"/>
  <c r="L65" i="2" s="1"/>
  <c r="I65" i="2"/>
  <c r="N88" i="2"/>
  <c r="N87" i="2" s="1"/>
  <c r="S87" i="2"/>
  <c r="Q66" i="2"/>
  <c r="Q65" i="2" s="1"/>
  <c r="T92" i="2"/>
  <c r="T91" i="2" s="1"/>
  <c r="Q64" i="3"/>
  <c r="N168" i="3"/>
  <c r="R22" i="7"/>
  <c r="M22" i="7"/>
  <c r="G22" i="7"/>
  <c r="Q22" i="7"/>
  <c r="L22" i="7"/>
  <c r="L19" i="7"/>
  <c r="M19" i="7"/>
  <c r="R19" i="7"/>
  <c r="G19" i="7"/>
  <c r="Q19" i="7"/>
  <c r="L27" i="3"/>
  <c r="R27" i="3"/>
  <c r="Q27" i="3"/>
  <c r="M27" i="3"/>
  <c r="R20" i="7"/>
  <c r="Q20" i="7"/>
  <c r="M20" i="7"/>
  <c r="G20" i="7"/>
  <c r="L20" i="7"/>
  <c r="L45" i="3"/>
  <c r="G45" i="3"/>
  <c r="R45" i="3"/>
  <c r="Q45" i="3"/>
  <c r="M45" i="3"/>
  <c r="L21" i="7"/>
  <c r="M21" i="7"/>
  <c r="G21" i="7"/>
  <c r="R21" i="7"/>
  <c r="Q21" i="7"/>
  <c r="R18" i="7"/>
  <c r="G18" i="7"/>
  <c r="Q18" i="7"/>
  <c r="L18" i="7"/>
  <c r="M18" i="7"/>
  <c r="R28" i="7"/>
  <c r="Q28" i="7"/>
  <c r="L73" i="3"/>
  <c r="M73" i="3"/>
  <c r="R73" i="3"/>
  <c r="Q73" i="3"/>
  <c r="L121" i="3"/>
  <c r="M121" i="3"/>
  <c r="Q121" i="3"/>
  <c r="G121" i="3"/>
  <c r="R121" i="3"/>
  <c r="L54" i="3"/>
  <c r="R54" i="3"/>
  <c r="G54" i="3"/>
  <c r="M54" i="3"/>
  <c r="Q54" i="3"/>
  <c r="F30" i="7"/>
  <c r="R30" i="7" s="1"/>
  <c r="Q26" i="7"/>
  <c r="R26" i="7"/>
  <c r="R17" i="7"/>
  <c r="G17" i="7"/>
  <c r="Q17" i="7"/>
  <c r="L17" i="7"/>
  <c r="M17" i="7"/>
  <c r="M139" i="3"/>
  <c r="L139" i="3"/>
  <c r="Q139" i="3"/>
  <c r="G139" i="3"/>
  <c r="R139" i="3"/>
  <c r="G12" i="7"/>
  <c r="Q12" i="7"/>
  <c r="L12" i="7"/>
  <c r="R12" i="7"/>
  <c r="M12" i="7"/>
  <c r="R84" i="3"/>
  <c r="Q84" i="3"/>
  <c r="Q23" i="7"/>
  <c r="G23" i="7"/>
  <c r="R23" i="7"/>
  <c r="L23" i="7"/>
  <c r="M23" i="7"/>
  <c r="M13" i="7"/>
  <c r="L13" i="7"/>
  <c r="R13" i="7"/>
  <c r="Q13" i="7"/>
  <c r="G13" i="7"/>
  <c r="G64" i="3"/>
  <c r="L64" i="3"/>
  <c r="M64" i="3"/>
  <c r="R130" i="3"/>
  <c r="L130" i="3"/>
  <c r="G130" i="3"/>
  <c r="M130" i="3"/>
  <c r="Q130" i="3"/>
  <c r="R10" i="7"/>
  <c r="M10" i="7"/>
  <c r="F25" i="7"/>
  <c r="Q10" i="7"/>
  <c r="G10" i="7"/>
  <c r="L10" i="7"/>
  <c r="L25" i="7" s="1"/>
  <c r="R29" i="7"/>
  <c r="Q29" i="7"/>
  <c r="Q27" i="7"/>
  <c r="R27" i="7"/>
  <c r="R55" i="3"/>
  <c r="F159" i="3"/>
  <c r="R159" i="3" s="1"/>
  <c r="Q55" i="3"/>
  <c r="Q11" i="7"/>
  <c r="L11" i="7"/>
  <c r="G11" i="7"/>
  <c r="R11" i="7"/>
  <c r="M11" i="7"/>
  <c r="Q14" i="7"/>
  <c r="R14" i="7"/>
  <c r="L14" i="7"/>
  <c r="G14" i="7"/>
  <c r="M14" i="7"/>
  <c r="L18" i="3"/>
  <c r="G18" i="3"/>
  <c r="F158" i="3"/>
  <c r="F160" i="3" s="1"/>
  <c r="M18" i="3"/>
  <c r="R18" i="3"/>
  <c r="Q18" i="3"/>
  <c r="G73" i="3"/>
  <c r="G27" i="3"/>
  <c r="L61" i="2"/>
  <c r="L67" i="2"/>
  <c r="Q80" i="2"/>
  <c r="Q84" i="2"/>
  <c r="O88" i="2"/>
  <c r="O83" i="2"/>
  <c r="R83" i="2" s="1"/>
  <c r="R84" i="2"/>
  <c r="P65" i="2"/>
  <c r="P92" i="2"/>
  <c r="P91" i="2" s="1"/>
  <c r="R67" i="2"/>
  <c r="O93" i="2"/>
  <c r="H167" i="3"/>
  <c r="N65" i="2"/>
  <c r="G61" i="2"/>
  <c r="R61" i="2"/>
  <c r="M61" i="2"/>
  <c r="G31" i="2"/>
  <c r="R66" i="2"/>
  <c r="F65" i="2"/>
  <c r="R65" i="2" s="1"/>
  <c r="F92" i="2"/>
  <c r="M31" i="2"/>
  <c r="M66" i="2"/>
  <c r="T65" i="2"/>
  <c r="L31" i="2"/>
  <c r="I166" i="3"/>
  <c r="E166" i="3"/>
  <c r="G66" i="2"/>
  <c r="E65" i="2"/>
  <c r="K166" i="3"/>
  <c r="O160" i="3"/>
  <c r="O168" i="3" s="1"/>
  <c r="S93" i="2"/>
  <c r="S91" i="2" s="1"/>
  <c r="S65" i="2"/>
  <c r="J167" i="3"/>
  <c r="U65" i="2"/>
  <c r="U92" i="2"/>
  <c r="U91" i="2" s="1"/>
  <c r="M67" i="2"/>
  <c r="J65" i="2"/>
  <c r="Q93" i="2" l="1"/>
  <c r="R93" i="2"/>
  <c r="N92" i="2"/>
  <c r="N91" i="2" s="1"/>
  <c r="Q159" i="3"/>
  <c r="L158" i="3"/>
  <c r="Q158" i="3"/>
  <c r="Q160" i="3" s="1"/>
  <c r="G158" i="3"/>
  <c r="M158" i="3"/>
  <c r="R158" i="3"/>
  <c r="Q25" i="7"/>
  <c r="G25" i="7"/>
  <c r="F31" i="7"/>
  <c r="R31" i="7" s="1"/>
  <c r="M25" i="7"/>
  <c r="R25" i="7"/>
  <c r="F167" i="3"/>
  <c r="Q30" i="7"/>
  <c r="R88" i="2"/>
  <c r="O87" i="2"/>
  <c r="R87" i="2" s="1"/>
  <c r="O92" i="2"/>
  <c r="O91" i="2" s="1"/>
  <c r="Q88" i="2"/>
  <c r="Q83" i="2"/>
  <c r="G65" i="2"/>
  <c r="F91" i="2"/>
  <c r="R160" i="3"/>
  <c r="M65" i="2"/>
  <c r="J166" i="3"/>
  <c r="Q31" i="7" l="1"/>
  <c r="R92" i="2"/>
  <c r="Q87" i="2"/>
  <c r="Q92" i="2"/>
  <c r="Q91" i="2" s="1"/>
  <c r="R91" i="2"/>
</calcChain>
</file>

<file path=xl/comments1.xml><?xml version="1.0" encoding="utf-8"?>
<comments xmlns="http://schemas.openxmlformats.org/spreadsheetml/2006/main">
  <authors>
    <author>Pindiaková Jana</author>
  </authors>
  <commentList>
    <comment ref="F37" authorId="0" shapeId="0">
      <text>
        <r>
          <rPr>
            <sz val="9"/>
            <color indexed="81"/>
            <rFont val="Tahoma"/>
            <family val="2"/>
            <charset val="238"/>
          </rPr>
          <t xml:space="preserve">do celkoveho limitu je zapocitana aj cast nealokovanych FP 9 500 000 €
</t>
        </r>
      </text>
    </comment>
  </commentList>
</comments>
</file>

<file path=xl/comments2.xml><?xml version="1.0" encoding="utf-8"?>
<comments xmlns="http://schemas.openxmlformats.org/spreadsheetml/2006/main">
  <authors>
    <author>Sadakova, Katarina</author>
  </authors>
  <commentList>
    <comment ref="D11" authorId="0" shapeId="0">
      <text>
        <r>
          <rPr>
            <b/>
            <sz val="8"/>
            <color indexed="81"/>
            <rFont val="Tahoma"/>
            <family val="2"/>
            <charset val="238"/>
          </rPr>
          <t>súčet opatrenia 1 + 2 +16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>
      <text>
        <r>
          <rPr>
            <b/>
            <sz val="8"/>
            <color indexed="81"/>
            <rFont val="Tahoma"/>
            <family val="2"/>
            <charset val="238"/>
          </rPr>
          <t>súčet opatrenia 1 + 2 +16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singerova</author>
  </authors>
  <commentList>
    <comment ref="F7" authorId="0" shapeId="0">
      <text>
        <r>
          <rPr>
            <b/>
            <sz val="11"/>
            <color indexed="81"/>
            <rFont val="Tahoma"/>
            <family val="2"/>
            <charset val="238"/>
          </rPr>
          <t>singerova:</t>
        </r>
        <r>
          <rPr>
            <sz val="11"/>
            <color indexed="81"/>
            <rFont val="Tahoma"/>
            <family val="2"/>
            <charset val="238"/>
          </rPr>
          <t xml:space="preserve">
prepočítane konverzným kurzom</t>
        </r>
      </text>
    </comment>
  </commentList>
</comments>
</file>

<file path=xl/comments4.xml><?xml version="1.0" encoding="utf-8"?>
<comments xmlns="http://schemas.openxmlformats.org/spreadsheetml/2006/main">
  <authors>
    <author>singerova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singerova:</t>
        </r>
        <r>
          <rPr>
            <sz val="8"/>
            <color indexed="81"/>
            <rFont val="Tahoma"/>
            <family val="2"/>
            <charset val="238"/>
          </rPr>
          <t xml:space="preserve">
z číselníka limitov</t>
        </r>
      </text>
    </comment>
  </commentList>
</comments>
</file>

<file path=xl/sharedStrings.xml><?xml version="1.0" encoding="utf-8"?>
<sst xmlns="http://schemas.openxmlformats.org/spreadsheetml/2006/main" count="1321" uniqueCount="431">
  <si>
    <t xml:space="preserve">Program: </t>
  </si>
  <si>
    <t>Kumulatívne k:</t>
  </si>
  <si>
    <t>Prehľad v:</t>
  </si>
  <si>
    <t>Č. opatrenia</t>
  </si>
  <si>
    <t>Názov opatrenia</t>
  </si>
  <si>
    <t>Prijaté ŽoNFP</t>
  </si>
  <si>
    <t>LIMITY (EU+SR = verejné výdavky celkom 2007 - 2013)</t>
  </si>
  <si>
    <t>% žiadaných príspevkov z limitov celkom 2007-2013</t>
  </si>
  <si>
    <t>Schválené projekty - uzatvorené zmluvy</t>
  </si>
  <si>
    <t>Zostatok limitu I.                       (Limity-schvál. príspevok)</t>
  </si>
  <si>
    <t xml:space="preserve">% kontrahovania </t>
  </si>
  <si>
    <t>Realizované platby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</si>
  <si>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</si>
  <si>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</si>
  <si>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</si>
  <si>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</si>
  <si>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</si>
  <si>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</si>
  <si>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</si>
  <si>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</si>
  <si>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</si>
  <si>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</si>
  <si>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Celkom</t>
  </si>
  <si>
    <t xml:space="preserve"> 1.1</t>
  </si>
  <si>
    <t>Modernizácia fariem</t>
  </si>
  <si>
    <t xml:space="preserve"> 1.2</t>
  </si>
  <si>
    <t xml:space="preserve"> 1.3</t>
  </si>
  <si>
    <t xml:space="preserve"> 1.4</t>
  </si>
  <si>
    <t>Zvýšenie hosp. hodnoty lesov</t>
  </si>
  <si>
    <t xml:space="preserve"> 1.5</t>
  </si>
  <si>
    <t>Odbytové organizácie výrobcov</t>
  </si>
  <si>
    <t xml:space="preserve"> 1.6</t>
  </si>
  <si>
    <t>Odborné vzdelávanie a informačné aktivity</t>
  </si>
  <si>
    <t xml:space="preserve"> 1.7 </t>
  </si>
  <si>
    <t>Využívanie poradenských služieb</t>
  </si>
  <si>
    <t xml:space="preserve"> 2.1</t>
  </si>
  <si>
    <t xml:space="preserve">Obnova potenciálu lesného hospodárstva </t>
  </si>
  <si>
    <t xml:space="preserve"> 3.1</t>
  </si>
  <si>
    <t>Diverzifikácia smerom k nepoľn. činnostiam</t>
  </si>
  <si>
    <t xml:space="preserve"> 3.3</t>
  </si>
  <si>
    <t>Vzdelávanie a infomovanie</t>
  </si>
  <si>
    <t xml:space="preserve"> 3.4.1</t>
  </si>
  <si>
    <t>Základné služby pre vidiecke obyvateľstvo</t>
  </si>
  <si>
    <t xml:space="preserve"> 3.4.2</t>
  </si>
  <si>
    <t>Obnova a rozvoj obcí</t>
  </si>
  <si>
    <t>PRV SR 2007-2013</t>
  </si>
  <si>
    <t xml:space="preserve"> 3.5</t>
  </si>
  <si>
    <t xml:space="preserve">  cieľ Konvergencie</t>
  </si>
  <si>
    <t>ostatné oblasti</t>
  </si>
  <si>
    <t>cieľ Konvergencie</t>
  </si>
  <si>
    <t>Č. opatrenia/                  kód op.</t>
  </si>
  <si>
    <t xml:space="preserve"> 1.1 (121)</t>
  </si>
  <si>
    <t xml:space="preserve"> 1.2 (123)</t>
  </si>
  <si>
    <t xml:space="preserve"> 1.3 (125)</t>
  </si>
  <si>
    <t xml:space="preserve"> 1.4 (122)</t>
  </si>
  <si>
    <t xml:space="preserve"> 1.5 (142)</t>
  </si>
  <si>
    <t xml:space="preserve"> 1.6 (111)</t>
  </si>
  <si>
    <t xml:space="preserve"> 1.7 (114)</t>
  </si>
  <si>
    <t xml:space="preserve"> 2.1 (226)</t>
  </si>
  <si>
    <t xml:space="preserve"> 3.1 (311)</t>
  </si>
  <si>
    <t>Podpora činností v oblasti vidieckoho CR - časť A</t>
  </si>
  <si>
    <t xml:space="preserve"> 3.2.A (313)</t>
  </si>
  <si>
    <t>Podpora činností v oblasti vidieckoho CR - časť B</t>
  </si>
  <si>
    <t xml:space="preserve"> 3.2.B (313)</t>
  </si>
  <si>
    <t xml:space="preserve"> 3.3 (331)</t>
  </si>
  <si>
    <t>3.4.1 (321)</t>
  </si>
  <si>
    <t>3.4.2 (322)</t>
  </si>
  <si>
    <t xml:space="preserve"> 3.5 (341)</t>
  </si>
  <si>
    <t>Získavanie zručností, oživovanie a vyk. stratégií</t>
  </si>
  <si>
    <t>3.2.A</t>
  </si>
  <si>
    <t>3.2.B</t>
  </si>
  <si>
    <t>Podpora činností v oblasti vidieckeho CR - časť A</t>
  </si>
  <si>
    <t>Podpora činností v oblasti vidieckeho CR - časť B</t>
  </si>
  <si>
    <t>Pridávanie hodnoty do poľn. produktov ...</t>
  </si>
  <si>
    <t xml:space="preserve"> 1.5.S (142)</t>
  </si>
  <si>
    <t xml:space="preserve"> 1.8.S (141)</t>
  </si>
  <si>
    <t>Polosamozásob. farmy - pokrač. projekty z 04-06</t>
  </si>
  <si>
    <t xml:space="preserve"> 2.2.S (214)</t>
  </si>
  <si>
    <t>OOV - pokračujúce projekty z 04-06</t>
  </si>
  <si>
    <t>Agroenvironment - pokrač. projekty z 04-06</t>
  </si>
  <si>
    <t xml:space="preserve"> 2.3.S (221)</t>
  </si>
  <si>
    <t>Zalesňov. poľn. pôdy - pokrač. projekty z 04-06</t>
  </si>
  <si>
    <t>Sumárny prehľad za projektové opatrenia PRV SR 2007-2013 os 1, 2, 3 podľa cieľa Konvergencie/ostatné oblasti</t>
  </si>
  <si>
    <t>CELKOM PRV SR 2007-2013 - projektové opatrenia os 1,2,3</t>
  </si>
  <si>
    <t>Infraštruktúra týkajúca sa rozvoja... (pozemk.úpravy)</t>
  </si>
  <si>
    <t>Pridávanie hodnoty do poľn. produktov...</t>
  </si>
  <si>
    <t>1.8.S</t>
  </si>
  <si>
    <t>1.5.S</t>
  </si>
  <si>
    <t>2.2.S</t>
  </si>
  <si>
    <t>2.3.S</t>
  </si>
  <si>
    <r>
      <t xml:space="preserve">Agroenvironment - pokrač. projekty z </t>
    </r>
    <r>
      <rPr>
        <b/>
        <sz val="11"/>
        <rFont val="Arial CE"/>
        <charset val="238"/>
      </rPr>
      <t>04-06</t>
    </r>
  </si>
  <si>
    <r>
      <t>OOV - pokrač. projekty z PRV</t>
    </r>
    <r>
      <rPr>
        <b/>
        <sz val="11"/>
        <rFont val="Arial CE"/>
        <charset val="238"/>
      </rPr>
      <t xml:space="preserve"> 04-06</t>
    </r>
  </si>
  <si>
    <r>
      <t>Polosamozásob. farmy - pokrač. projekty z</t>
    </r>
    <r>
      <rPr>
        <b/>
        <sz val="11"/>
        <rFont val="Arial CE"/>
        <charset val="238"/>
      </rPr>
      <t xml:space="preserve"> 04-06</t>
    </r>
  </si>
  <si>
    <r>
      <t xml:space="preserve">Zalesňov. poľn. pôdy - pokrač. projekty z </t>
    </r>
    <r>
      <rPr>
        <b/>
        <sz val="11"/>
        <rFont val="Arial CE"/>
        <charset val="238"/>
      </rPr>
      <t>04-06</t>
    </r>
  </si>
  <si>
    <t>Sumárny prehľad za projektové opatrenia PRV SR 2007-2013 os 1, 2, 3</t>
  </si>
  <si>
    <t>Sumárny prehľad za projektové opatrenia os 1, 2, 3 - členenie podľa RP</t>
  </si>
  <si>
    <t>Opatrenie</t>
  </si>
  <si>
    <t>RP</t>
  </si>
  <si>
    <t>1.1 Modernizácia fariem</t>
  </si>
  <si>
    <t>BA</t>
  </si>
  <si>
    <t>ZV</t>
  </si>
  <si>
    <t>KE</t>
  </si>
  <si>
    <t>NR</t>
  </si>
  <si>
    <t>PR</t>
  </si>
  <si>
    <t>TN</t>
  </si>
  <si>
    <t>TT</t>
  </si>
  <si>
    <t>ZA</t>
  </si>
  <si>
    <t>Spolu opatr. 1.1</t>
  </si>
  <si>
    <t>Spolu opatr. 1.2</t>
  </si>
  <si>
    <t>Spolu opatr. 1.3</t>
  </si>
  <si>
    <t>1.4 Zvýš. hosp. hodnoty lesov</t>
  </si>
  <si>
    <t>Spolu opatr. 1.4</t>
  </si>
  <si>
    <t>1.5 Odbytové organizácie výrobcov</t>
  </si>
  <si>
    <t>Spolu opatr. 1.5</t>
  </si>
  <si>
    <t>1.6 Odborné vzdelávanie a inf. aktivity</t>
  </si>
  <si>
    <t>Spolu opatr. 1.6</t>
  </si>
  <si>
    <t>1.7 Využívanie porad. služieb</t>
  </si>
  <si>
    <t>Spolu opatr. 1.7</t>
  </si>
  <si>
    <t xml:space="preserve">2.1 Obnova potenciálu lesného hosp. </t>
  </si>
  <si>
    <t>Spolu opatr. 2.1</t>
  </si>
  <si>
    <t>3.1 Diverzifikácia</t>
  </si>
  <si>
    <t>Spolu opatr. 3.1</t>
  </si>
  <si>
    <t>3.3 Vzdelávanie a infomovanie</t>
  </si>
  <si>
    <t>Spolu opatr. 3.3</t>
  </si>
  <si>
    <t>3.4.1 Základné služby pre vidiecke obyvateľstvo</t>
  </si>
  <si>
    <t>Spolu opatr. 3.4.1</t>
  </si>
  <si>
    <t>3.4.2 Obnova a rozvoj obcí</t>
  </si>
  <si>
    <t>Spolu opatr. 3.4.2</t>
  </si>
  <si>
    <t>Bratislava</t>
  </si>
  <si>
    <t>Zvolen</t>
  </si>
  <si>
    <t>Košice</t>
  </si>
  <si>
    <t>Nitra</t>
  </si>
  <si>
    <t>Prešov</t>
  </si>
  <si>
    <t>Trenčín</t>
  </si>
  <si>
    <t>Trnava</t>
  </si>
  <si>
    <t>Žilina</t>
  </si>
  <si>
    <t>Spolu opatr. 3.2.A</t>
  </si>
  <si>
    <t>Spolu opatr. 3.2.B</t>
  </si>
  <si>
    <t>3.2.A Podpora činností v oblasti vid. CR - časť A</t>
  </si>
  <si>
    <t>3.2.B Podpora činností v oblasti vid. CR - časť B</t>
  </si>
  <si>
    <t>3.5 Získavanie zručností, oživovanie a vykon. stratégií</t>
  </si>
  <si>
    <t>1.2 Pridávanie hodnoty do poľn. produktov...</t>
  </si>
  <si>
    <t>1.3 Infraštruktúra týkajúca sa rozvoja ...(pozemkové úpravy)</t>
  </si>
  <si>
    <t>1.5.S - OOV pokrač. z PRV 04-06</t>
  </si>
  <si>
    <t>1.8.S - Polosam. farmy-pokrač. z PRV 04-06</t>
  </si>
  <si>
    <t>2.2.S - Agroenvironment-pokrač.z PRV 04-06</t>
  </si>
  <si>
    <t>2.3.S - Zalesňovanie-pokrač.z PRV 04-06</t>
  </si>
  <si>
    <t>Vyradené projekty</t>
  </si>
  <si>
    <t xml:space="preserve"> vyšrafované bunky sa nevypĺňajú</t>
  </si>
  <si>
    <t>Pozn.:</t>
  </si>
  <si>
    <t>Spolu opatr. 3.5</t>
  </si>
  <si>
    <t>PRV - nové opatrenia os 1</t>
  </si>
  <si>
    <t>PRV - nové opatrenia os 2</t>
  </si>
  <si>
    <t>PRV - nové opatrenia os 3</t>
  </si>
  <si>
    <t>Pokračujúce opatrenia z PRV 04-06 os 1</t>
  </si>
  <si>
    <t>Pokračujúce opatrenia z PRV 04-06 os 2</t>
  </si>
  <si>
    <t xml:space="preserve"> z toho: cieľ Konvergencie</t>
  </si>
  <si>
    <t>z toho: ostatné oblasti</t>
  </si>
  <si>
    <t>CELKOM PRV SR 2007-2013 - nové opatrenia os 1,2,3</t>
  </si>
  <si>
    <t xml:space="preserve">CELKOM Pokračujúce opatrenia z PRV 04-06 os 1, 2 </t>
  </si>
  <si>
    <t>I. PRV - nové opatrenia os 1,2,3</t>
  </si>
  <si>
    <t>II. Pokračujúce opatrenia z PRV 04-06, os 1,2,3</t>
  </si>
  <si>
    <t>III. (I.+II.) SPOLU PRV 07-13 projektové opatr. os 1,2,3 (nové+pokračujúce)</t>
  </si>
  <si>
    <t>I. Celkom PRV 07-13 - nové opatrenia os 1,2,3</t>
  </si>
  <si>
    <t>II. Pokračujúce opatrenia z PRV 04-06, os 1, 2</t>
  </si>
  <si>
    <t>I. PRV 07-13- nové opatr. os 1,2,3</t>
  </si>
  <si>
    <t>II. Pokračujúce opatr. z PRV 04-06</t>
  </si>
  <si>
    <t>III. (I.+II.) Spolu PRV projekt. op. os 1,2,3                     (nové + pokrač.)</t>
  </si>
  <si>
    <t>SKK</t>
  </si>
  <si>
    <t>*</t>
  </si>
  <si>
    <t>Konverzný kurz:</t>
  </si>
  <si>
    <t>kontroly</t>
  </si>
  <si>
    <t>z ES</t>
  </si>
  <si>
    <t>platby nie su aktualizované, iba tie čo sú vzorcom prepočítané</t>
  </si>
  <si>
    <t>a</t>
  </si>
  <si>
    <t>b</t>
  </si>
  <si>
    <t>d</t>
  </si>
  <si>
    <t>f</t>
  </si>
  <si>
    <t>g</t>
  </si>
  <si>
    <t>h</t>
  </si>
  <si>
    <t>l</t>
  </si>
  <si>
    <t>m</t>
  </si>
  <si>
    <t>n</t>
  </si>
  <si>
    <t>q</t>
  </si>
  <si>
    <t>r</t>
  </si>
  <si>
    <t>s</t>
  </si>
  <si>
    <t>c</t>
  </si>
  <si>
    <t>o=d-m</t>
  </si>
  <si>
    <t>p=m/d</t>
  </si>
  <si>
    <t>Realizované platby sú upravené o vymožené nezrovnalosti, dobrovoľné vratky a započítané offsety</t>
  </si>
  <si>
    <t>z EÚ</t>
  </si>
  <si>
    <t>Prijaté ŽoNFP registrované v IS</t>
  </si>
  <si>
    <t>t</t>
  </si>
  <si>
    <t>e</t>
  </si>
  <si>
    <t>podpora na akcie odborného vzdelávania a získavania zručností</t>
  </si>
  <si>
    <t>podpora na demonštračné činnosti a informačné akcie</t>
  </si>
  <si>
    <t>podpora na pomoc pri využívaní poradenských služieb</t>
  </si>
  <si>
    <t>podpora na odbornú prípravu poradcov</t>
  </si>
  <si>
    <t>podpora na investície do poľnohospodárskych podnikov</t>
  </si>
  <si>
    <t>podpora na investície do spracovania/uvádzania na trh a/alebo vývoja poľnohospodárskych výrobkov</t>
  </si>
  <si>
    <t>podpora na investície do infraštruktúry súvisiacej s vývojom, modernizáciou alebo prispôsobením poľnohospodárstva a lesného hospodárstva</t>
  </si>
  <si>
    <t>podpora na investície do preventívnych opatrení zameraných na zníženie následkov pravdepodobných prírodných katastrof, nepriaznivých poveternostných udalostí a katastrofických udalostí</t>
  </si>
  <si>
    <t>pomoc na začatie podnikateľskej činnosti pre mladých poľnohospodárov</t>
  </si>
  <si>
    <t>podpora na investície do vytvárania a rozvoja nepoľnohospodárskych činností</t>
  </si>
  <si>
    <t>podpora na investície do vytvárania, zlepšovania alebo rozširovania všetkých druhov infraštruktúr malých rozmerov vrátane investícií do energie z obnoviteľných zdrojov a úspor energie</t>
  </si>
  <si>
    <t>podpora na širokopásmovú infraštruktúru vrátane jej budovania, zlepšovania a rozširovania, pasívnu širokopásmovú infraštruktúru a poskytovanie širokopásmového prístupu a elektronickej verejnej správy</t>
  </si>
  <si>
    <t>podpora na investície do vytvárania, zlepšovania alebo rozširovania miestnych základných služieb pre vidiecke obyvateľstvo vrátane voľného času a kultúry a súvisiacej infraštruktúry</t>
  </si>
  <si>
    <t>podpora na investície do rekreačnej infraštruktúry, turistických informácií a do turistickej infraštruktúry malých rozmerov na verejné využitie</t>
  </si>
  <si>
    <t>podpora na zalesňovanie/vytváranie zalesnených oblastí</t>
  </si>
  <si>
    <t>podpora na prevenciu a odstraňovanie škôd v lesoch spôsobených lesnými požiarmi a prírodnými katastrofami a katastrofickými udalosťami</t>
  </si>
  <si>
    <t>podpora na obnovu lesov poškodených lesnými požiarmi a prírodnými katastrofami a katastrofickými udalosťami</t>
  </si>
  <si>
    <t>podpora na investície do zlepšenia odolnosti a environmentálnej hodnoty lesných ekosystémov</t>
  </si>
  <si>
    <t>podpora investícií do lesníckych technológií a spracovania, do mobilizácie lesníckych výrobkov a ich uvádzania na trh</t>
  </si>
  <si>
    <t>podpora na zriaďovanie a prevádzku operačných skupín EIP zameraných na produktivitu a udržateľnosť poľnohospodárstva</t>
  </si>
  <si>
    <t>podpora na pilotné projekty a na vývoj nových výrobkov, postupov, procesov a technológií</t>
  </si>
  <si>
    <t>spolupráca medzi malými hospodárskymi subjektmi pri organizácii spoločných pracovných procesov a spoločnom využívaní zariadení a zdrojov a pri rozvoji služieb v oblasti cestovného ruchu/ich uvádzania na trh</t>
  </si>
  <si>
    <t>podpora na horizontálnu a vertikálnu spoluprácu medzi aktérmi dodávateľského reťazca pri zriaďovaní a rozvoji krátkych dodávateľských reťazcov a miestnych trhov a na propagačné činnosti v miestnom kontexte, ktoré súvisia s rozvojom krátkych dodávateľských reťazcov a miestnych trhov</t>
  </si>
  <si>
    <t>prípravná podpora</t>
  </si>
  <si>
    <t>podpora na vykonávanie operácií v rámci stratégie miestneho rozvoja vedeného komunitou</t>
  </si>
  <si>
    <t>príprava a vykonávanie činností spolupráce miestnej akčnej skupiny</t>
  </si>
  <si>
    <t>podpora na prevádzkové náklady a oživenie</t>
  </si>
  <si>
    <t>3A</t>
  </si>
  <si>
    <t>3B</t>
  </si>
  <si>
    <t>2B</t>
  </si>
  <si>
    <t>2A</t>
  </si>
  <si>
    <t>6B</t>
  </si>
  <si>
    <t>6C</t>
  </si>
  <si>
    <t>5E</t>
  </si>
  <si>
    <t>Ukončené projekty (štandardne)</t>
  </si>
  <si>
    <t>spolu</t>
  </si>
  <si>
    <t>u</t>
  </si>
  <si>
    <t>Sumárny prehľad za projektové opatrenia PRV SR 2014-2020</t>
  </si>
  <si>
    <t>Č. podopatrenia</t>
  </si>
  <si>
    <t>Vzdelávanie</t>
  </si>
  <si>
    <t>Demonštračné činnosti a informačné akcie</t>
  </si>
  <si>
    <t>Poradenské služby</t>
  </si>
  <si>
    <t>Odborná príprava poradcov</t>
  </si>
  <si>
    <t>Zalesňovanie</t>
  </si>
  <si>
    <t>Investície do zlepšenia odolnosti lesov</t>
  </si>
  <si>
    <t>Investícií do lesníckych technológií a spracovania</t>
  </si>
  <si>
    <t>Prípravná podpora</t>
  </si>
  <si>
    <t>Mladí poľnohospodári</t>
  </si>
  <si>
    <t>Malé poľnohospodárske podniky</t>
  </si>
  <si>
    <t>2C</t>
  </si>
  <si>
    <t>4-pôda</t>
  </si>
  <si>
    <t>4-les</t>
  </si>
  <si>
    <t>5C</t>
  </si>
  <si>
    <t>6A</t>
  </si>
  <si>
    <t>2</t>
  </si>
  <si>
    <t>Poradenské služby, služby pomoci pri riadení poľnohospodárskych podnikov a výpomoci pre poľnohospodárske podniky</t>
  </si>
  <si>
    <t>Prenos znalostí a informačné akcie</t>
  </si>
  <si>
    <t>4.1</t>
  </si>
  <si>
    <t>4.2</t>
  </si>
  <si>
    <t>4.3</t>
  </si>
  <si>
    <t>investície do hmotného majetku - pozemkové úpravy</t>
  </si>
  <si>
    <t>investície do hmotného majetku - spolu</t>
  </si>
  <si>
    <t>4</t>
  </si>
  <si>
    <t>5</t>
  </si>
  <si>
    <t>6.4</t>
  </si>
  <si>
    <t>6</t>
  </si>
  <si>
    <t>Rozvoj poľnohospodárskych podnikov a podnikateľskej činnosti</t>
  </si>
  <si>
    <t>7</t>
  </si>
  <si>
    <t>Základné služby a obnova dedín vo vidieckych oblastiach</t>
  </si>
  <si>
    <t>8.1</t>
  </si>
  <si>
    <t>LIMITY (EU+SR = verejné výdavky celkom 2014 - 2020)</t>
  </si>
  <si>
    <t>Sumárny prehľad za projektové opatrenia PRV SR 2014-2020 podľa opatrení a fokusových oblastí</t>
  </si>
  <si>
    <t>Eur</t>
  </si>
  <si>
    <t>PRV SR 2014-2020</t>
  </si>
  <si>
    <t>8.3</t>
  </si>
  <si>
    <t>8.5</t>
  </si>
  <si>
    <t>8.6</t>
  </si>
  <si>
    <t>Investície do nových lesných technológií</t>
  </si>
  <si>
    <t>8</t>
  </si>
  <si>
    <t>Investície do rozvoja lesných oblastí a zlepšenia životaschopnosti lesov</t>
  </si>
  <si>
    <t>16</t>
  </si>
  <si>
    <t>Spolupráca</t>
  </si>
  <si>
    <t>19</t>
  </si>
  <si>
    <t>P4</t>
  </si>
  <si>
    <t>1A</t>
  </si>
  <si>
    <t>1.2</t>
  </si>
  <si>
    <t>2.1</t>
  </si>
  <si>
    <t>2.3</t>
  </si>
  <si>
    <t>Investície do poľnohosp. podnikov</t>
  </si>
  <si>
    <t>5.1</t>
  </si>
  <si>
    <t>6.1</t>
  </si>
  <si>
    <t>6.3</t>
  </si>
  <si>
    <t>7.2</t>
  </si>
  <si>
    <t>7.3</t>
  </si>
  <si>
    <t>7.4</t>
  </si>
  <si>
    <t>7.5</t>
  </si>
  <si>
    <t>8.4</t>
  </si>
  <si>
    <t>16.1</t>
  </si>
  <si>
    <t>16.2</t>
  </si>
  <si>
    <t>16.3</t>
  </si>
  <si>
    <t>16.4</t>
  </si>
  <si>
    <t>19.1</t>
  </si>
  <si>
    <t>19.2</t>
  </si>
  <si>
    <t>19.3</t>
  </si>
  <si>
    <t>19.4</t>
  </si>
  <si>
    <t>Prevádzkové náklady a oživenie</t>
  </si>
  <si>
    <t>Fokusová oblasť (oblasť zamerania)</t>
  </si>
  <si>
    <t>z toho pokračujúce z PRV 07-13 op. Modernizácia fariem</t>
  </si>
  <si>
    <t>z toho pokračujúce z PRV 07-13 op. Pridávanie hodnoty do poľn. produktov ...</t>
  </si>
  <si>
    <t>Neschválené ŽoNFP</t>
  </si>
  <si>
    <t>Oprávnené výdavky (OV)</t>
  </si>
  <si>
    <t>% zazmluvnenia</t>
  </si>
  <si>
    <t>Realizované platby - čerpanie</t>
  </si>
  <si>
    <t>Počet neštand. ukonč. projektov</t>
  </si>
  <si>
    <t>1.1</t>
  </si>
  <si>
    <t>1</t>
  </si>
  <si>
    <t>prenos znalostí a informačné akcie</t>
  </si>
  <si>
    <t>Poradenské služby a odborná príprava poradcov</t>
  </si>
  <si>
    <t xml:space="preserve">Investície do hmotného majetku </t>
  </si>
  <si>
    <t>Investície do infraštruktúry poľnohospo. a LH</t>
  </si>
  <si>
    <t>z toho C: Vypracovanie a vykonanie projektov pozemkových úprav</t>
  </si>
  <si>
    <t>z toho D: Vybudovanie spoločných zariadení a opatrení</t>
  </si>
  <si>
    <t>z toho E: Investície týkajúce sa infraštruktúry a prístupu k lesnej pôde</t>
  </si>
  <si>
    <t xml:space="preserve">Obnova potenciálu poľnohospodárskej výroby poškodeného prírodnými katastrofami a katastrofickými udalosťami a zavedenie vhodných preventívnych opatrení </t>
  </si>
  <si>
    <t>Investície do preventívnych opatrení (hydromelior.)</t>
  </si>
  <si>
    <t xml:space="preserve">Rozvoj poľnohospodárskych podnikov a podnikateľskej činnosti </t>
  </si>
  <si>
    <t>Pomoc na začatie podnikateľskej činnosti na rozvoj malých poľnohospodárskych podnikov</t>
  </si>
  <si>
    <t>Budovanie širokopásmového internetu</t>
  </si>
  <si>
    <t>Investície do infraštruktúr malých rozmerov</t>
  </si>
  <si>
    <t xml:space="preserve">Investície do rozvoja lesných oblastí a zlepšenia životaschopnosti lesov </t>
  </si>
  <si>
    <t>implementácia CLLD cez MAS</t>
  </si>
  <si>
    <t>Podpora prenosu znalostí a inovácie v poľnohospodárstve, lesnom hospodárstve a vo vidieckych oblastiach</t>
  </si>
  <si>
    <t>Názov priority / fokusovej oblasti (oblasti zamerania) FO</t>
  </si>
  <si>
    <t>zlepšenie hospodárskeho výkonu všetkých poľnohospodárskych podnikov a uľahčenie reštrukturalizácie a modernizácie poľnohospodárskych podnikov, najmä na účely zvýšenia ich účasti na trhu, zamerania na trh a poľnohospodárskej diverzifikácie</t>
  </si>
  <si>
    <t>uľahčenie vstupu poľnohospodárov s primeranými zručnosťami do odvetvia poľnohospodárstva, a najmä generačnej výmeny</t>
  </si>
  <si>
    <t>Posilnenie životaschopnosti poľnohospodárskych podnikov a konkurencieschopnosti všetkých druhov poľnohospodárstva vo všetkých regiónoch a presadzovanie inovačných poľnohospodárskych technológií a udržateľného obhospodarovania lesov</t>
  </si>
  <si>
    <t>Podpora riadenia rizík poľnohospodárskych podnikov a ich predchádzania</t>
  </si>
  <si>
    <t>Zlepšenie hospodárskeho výkonu lesných podnikov</t>
  </si>
  <si>
    <t>Obnova, zachovanie a posilnenie ekosystémov, ktoré súvisia s poľnohospodárstvom a lesným hospodárstvom</t>
  </si>
  <si>
    <t>3</t>
  </si>
  <si>
    <t xml:space="preserve">Zvýšenie konkurencieschopnosti prvovýrobcov prostredníctvom ich lepšej integrácie do poľnohospodársko-potravinového reťazca pomocou systémov kvality, pridávania hodnoty poľnohospodárskym produktom, propagácie na miestnych trhoch a v krátkych </t>
  </si>
  <si>
    <t>Podpora organizácie potravinového reťazca vrátane spracovania poľnohospodárskych výrobkov a ich uvádzania na trh, dobrých životných podmienok zvierat a riadenia rizík v poľnohospodárstve</t>
  </si>
  <si>
    <t>Propagácia efektívneho využívania zdrojov a podpora prechodu na nízkouhlíkové hospodárstvo odolné voči zmene klímy v odvetví poľnohospodárstva, potravinárstva a lesného hospodárstva</t>
  </si>
  <si>
    <t>Podpora sociálneho začleňovania, zmierňovania chudoby a hospodárskeho rozvoja vo vidieckych oblastiach</t>
  </si>
  <si>
    <t>Uľahčenie dodávok a využívania obnoviteľných zdrojov energie, vedľajších produktov, odpadov, zvyškov a iných nepotravinových surovín na účely bioekonomiky</t>
  </si>
  <si>
    <t>Podpora zachovania a sekvestrácie oxidu uhličitého v poľnohospodárstve a lesnom hospodárstve</t>
  </si>
  <si>
    <t>Uľahčenie diverzifikácie, zakladania a rozvoja malých podnikov ako aj vytvárania pracovných miest</t>
  </si>
  <si>
    <t>Podpora miestneho rozvoja vo vidieckych oblastiach</t>
  </si>
  <si>
    <t>Rozšírenie prístupnosti, využívania a kvality informačných a komunikačných technológií (IKT) vo vidieckych oblastiach</t>
  </si>
  <si>
    <t>Sumárny prehľad za projektové opatrenia PRV SR 2014-2020 podľa priorít a fokusových oblastí</t>
  </si>
  <si>
    <t>Podpora na miestny rozvoj v rámci iniciatívy LEADER (miestny rozvoj vedený komunitou CLLD)</t>
  </si>
  <si>
    <r>
      <t>Nečerpaná suma</t>
    </r>
    <r>
      <rPr>
        <b/>
        <sz val="11"/>
        <rFont val="Arial CE"/>
        <charset val="238"/>
      </rPr>
      <t xml:space="preserve"> príspevku celkom z ukončených projektov</t>
    </r>
  </si>
  <si>
    <t>Obnova  lesov - po lesných požiaroch a katastrofách</t>
  </si>
  <si>
    <t>Vykonávanie operácií v rámci stratégie CLLD</t>
  </si>
  <si>
    <t>Prevencia - pred lesnými požiarmi a katastrofami</t>
  </si>
  <si>
    <t>Príprava a vykonávanie činností spolupráce MAS</t>
  </si>
  <si>
    <t>PRV 14- 20 projektové opatrenia spolu</t>
  </si>
  <si>
    <t>i</t>
  </si>
  <si>
    <t>j=h/d</t>
  </si>
  <si>
    <t>k=d-h+u</t>
  </si>
  <si>
    <t>Investície do miestnych služieb pre vidiecke obyv.</t>
  </si>
  <si>
    <t>Rozvoj vidieckeho cestovného ruchu</t>
  </si>
  <si>
    <t>č. priority</t>
  </si>
  <si>
    <t>Nečerpaná suma príspevku celkom z ukončených projektov</t>
  </si>
  <si>
    <t>PO</t>
  </si>
  <si>
    <t xml:space="preserve">1.2 </t>
  </si>
  <si>
    <t>VÚC</t>
  </si>
  <si>
    <t>Spolu</t>
  </si>
  <si>
    <t>Investície do spracovania ... poľnohosp. Výrobkov</t>
  </si>
  <si>
    <t>Investície do nepoľnoh. Činností</t>
  </si>
  <si>
    <t>Sumárny prehľad za projektové opatrenia PRV SR 2014-2020 - členenie podľa VÚC</t>
  </si>
  <si>
    <t>Skrátený názov opatrenia</t>
  </si>
  <si>
    <t>Skrátený názov podopatrenia</t>
  </si>
  <si>
    <t>Investície do poľnohosp. Podnikov</t>
  </si>
  <si>
    <t>investície do HM - spracovat.</t>
  </si>
  <si>
    <t>obnova poľnoh. potenciálu - prevencia</t>
  </si>
  <si>
    <t>Spolupráca MAS</t>
  </si>
  <si>
    <t>Op. 1 celkom</t>
  </si>
  <si>
    <t>Op. 2 celkom</t>
  </si>
  <si>
    <t>Op. 4 celkom</t>
  </si>
  <si>
    <t>Op. 5 celkom</t>
  </si>
  <si>
    <t>Op. 6 celkom</t>
  </si>
  <si>
    <t>Op. 7 celkom</t>
  </si>
  <si>
    <t>Op. 8 celkom</t>
  </si>
  <si>
    <t>Op. 16 celkom</t>
  </si>
  <si>
    <t>MRR</t>
  </si>
  <si>
    <t>Iný reg.</t>
  </si>
  <si>
    <t>Podpora na miestny rozvoj v rámci iniciatívy LEADER</t>
  </si>
  <si>
    <t>Op. 19 celkom</t>
  </si>
  <si>
    <t>Región</t>
  </si>
  <si>
    <t>LIMITY (časť  EU 2014 - 2020)</t>
  </si>
  <si>
    <t>BB</t>
  </si>
  <si>
    <t>Investície do nepoľnoh. činností</t>
  </si>
  <si>
    <t>Malé poľnoh. podniky</t>
  </si>
  <si>
    <t>Invest. Infraštr. malých rozmerov</t>
  </si>
  <si>
    <t>Invest. miestnych služieb</t>
  </si>
  <si>
    <t>Rozvoj vidieckeho CR</t>
  </si>
  <si>
    <t>Budov. Širokopásmov. Internetu</t>
  </si>
  <si>
    <t>Prvé zalesn. poľnoh. pôdy</t>
  </si>
  <si>
    <t>Prevencia a odstaň. škôd v lesoch</t>
  </si>
  <si>
    <t xml:space="preserve">Obnova  lesov </t>
  </si>
  <si>
    <t>Investície do lesných ekosystémov</t>
  </si>
  <si>
    <t>j</t>
  </si>
  <si>
    <t>k=i/d</t>
  </si>
  <si>
    <t>l=d-i+v</t>
  </si>
  <si>
    <t>o</t>
  </si>
  <si>
    <t>p=d-n</t>
  </si>
  <si>
    <t>q=n/d</t>
  </si>
  <si>
    <t>v</t>
  </si>
  <si>
    <r>
      <t xml:space="preserve">Diponibilný zostatok limitu I. </t>
    </r>
    <r>
      <rPr>
        <b/>
        <sz val="10"/>
        <rFont val="Arial CE"/>
        <charset val="238"/>
      </rPr>
      <t>(Limity-schvál. príspevok+  nečerpaná suma pri ukončených projektoch)</t>
    </r>
  </si>
  <si>
    <t>zo 4.3 C pokračujúce PRV 07-13 op. Infraštruktúra týkajúca sa rozvoja... (pozemk.úpravy)</t>
  </si>
  <si>
    <t>TC1</t>
  </si>
  <si>
    <t>TC10</t>
  </si>
  <si>
    <t>TC3</t>
  </si>
  <si>
    <t>TC4</t>
  </si>
  <si>
    <t>TC8</t>
  </si>
  <si>
    <t>TC9</t>
  </si>
  <si>
    <t>TC2</t>
  </si>
  <si>
    <t>TC5</t>
  </si>
  <si>
    <t>TC6</t>
  </si>
  <si>
    <t>Posilnenie výskumu, technologického rozvoja a inovácií</t>
  </si>
  <si>
    <t>Zlepšenie prístupu k informáciám a IKT a zlepšenie ich využívania a kvality,</t>
  </si>
  <si>
    <t xml:space="preserve">Zvýšenie konkurencieschopnosti MSP, sektora poľnohospodárstva (v prípade EPFRV) </t>
  </si>
  <si>
    <t>Podpora prechodu na nízkouhlíkové hospodárstvo vo všetkých sektoroch</t>
  </si>
  <si>
    <t>Podpora prispôsobovania sa zmene klímy, predchádzanie a riadenie rizika</t>
  </si>
  <si>
    <t>Zachovanie a ochrana životného prostredia a podpora efektívneho využívania zdrojov</t>
  </si>
  <si>
    <t>Podpora udržateľnosti a kvality zamestnanosti a mobility pracovnej sily</t>
  </si>
  <si>
    <t>Podpora sociálneho začlenenia, boj proti chudobe a akejkoľvek diskriminácii</t>
  </si>
  <si>
    <t>Investovanie do vzdelania, školení a odbornej prípravy, ako aj zručností a celoživotného vzdelávania</t>
  </si>
  <si>
    <t>Fokusová oblasť</t>
  </si>
  <si>
    <t>Pozn. realizované platby sú upravené o vymožené nezrovnalosti, dobrovoľné vratky a započítané offsety</t>
  </si>
  <si>
    <t>Pozn.</t>
  </si>
  <si>
    <t>Priorita 1 sa nezapočítava do celkového súčtu, nakoľko je napĺňaná z priorít 2 - 6</t>
  </si>
  <si>
    <t>Príspevok PRV 14-20 k tematickým cieľom - projektové opatrenia</t>
  </si>
  <si>
    <t>Spolu za</t>
  </si>
  <si>
    <t>Spolu pokračujúce z PRV 07-13</t>
  </si>
  <si>
    <t>Spolu PRV 14-20 bez pokrač. 07-13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</si>
</sst>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\ _S_k_-;\-* #,##0.00\ _S_k_-;_-* &quot;-&quot;??\ _S_k_-;_-@_-"/>
    <numFmt numFmtId="165" formatCode="0.0000"/>
    <numFmt numFmtId="166" formatCode="#,##0\ &quot;Sk&quot;"/>
    <numFmt numFmtId="167" formatCode="0.0%"/>
  </numFmts>
  <fonts count="44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i/>
      <sz val="11"/>
      <name val="Arial CE"/>
      <charset val="238"/>
    </font>
    <font>
      <sz val="10"/>
      <color indexed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6"/>
      <name val="Arial CE"/>
      <charset val="238"/>
    </font>
    <font>
      <sz val="9.9"/>
      <color rgb="FF000000"/>
      <name val="Inherit"/>
      <charset val="238"/>
    </font>
    <font>
      <b/>
      <sz val="9.9"/>
      <color rgb="FF000000"/>
      <name val="Inherit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9"/>
      <color rgb="FF000000"/>
      <name val="Arial CE"/>
      <charset val="238"/>
    </font>
    <font>
      <sz val="9.9"/>
      <color rgb="FF00000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00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47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gray125">
        <bgColor theme="2" tint="-0.24997711111789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bgColor rgb="FFFFFFCC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164" fontId="1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4" fillId="0" borderId="0"/>
    <xf numFmtId="0" fontId="27" fillId="0" borderId="0"/>
    <xf numFmtId="0" fontId="14" fillId="0" borderId="0"/>
    <xf numFmtId="0" fontId="26" fillId="0" borderId="0"/>
    <xf numFmtId="0" fontId="28" fillId="0" borderId="0"/>
    <xf numFmtId="0" fontId="29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9" fillId="12" borderId="6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31" applyBorder="1"/>
    <xf numFmtId="0" fontId="1" fillId="0" borderId="0" xfId="31" applyFill="1" applyBorder="1"/>
    <xf numFmtId="0" fontId="0" fillId="0" borderId="0" xfId="0" applyBorder="1"/>
    <xf numFmtId="0" fontId="0" fillId="0" borderId="0" xfId="0" applyFill="1" applyBorder="1"/>
    <xf numFmtId="0" fontId="4" fillId="0" borderId="1" xfId="31" applyFont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4" xfId="31" applyNumberFormat="1" applyFont="1" applyFill="1" applyBorder="1" applyAlignment="1">
      <alignment horizontal="center" vertical="center" wrapText="1"/>
    </xf>
    <xf numFmtId="0" fontId="10" fillId="0" borderId="0" xfId="31" applyFont="1" applyBorder="1"/>
    <xf numFmtId="0" fontId="10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/>
    </xf>
    <xf numFmtId="0" fontId="12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 vertical="center"/>
    </xf>
    <xf numFmtId="0" fontId="10" fillId="0" borderId="0" xfId="31" applyFont="1" applyBorder="1" applyAlignment="1">
      <alignment horizontal="left" vertical="center" shrinkToFit="1"/>
    </xf>
    <xf numFmtId="0" fontId="10" fillId="0" borderId="0" xfId="31" applyFont="1" applyBorder="1" applyAlignment="1">
      <alignment horizontal="left" vertical="center" wrapText="1"/>
    </xf>
    <xf numFmtId="0" fontId="10" fillId="0" borderId="0" xfId="31" applyFont="1" applyFill="1" applyBorder="1" applyAlignment="1">
      <alignment horizontal="left"/>
    </xf>
    <xf numFmtId="0" fontId="1" fillId="0" borderId="0" xfId="31" applyFont="1" applyFill="1" applyBorder="1"/>
    <xf numFmtId="0" fontId="1" fillId="0" borderId="0" xfId="31" applyFont="1" applyBorder="1"/>
    <xf numFmtId="0" fontId="1" fillId="0" borderId="5" xfId="31" applyBorder="1"/>
    <xf numFmtId="0" fontId="1" fillId="0" borderId="5" xfId="31" applyFill="1" applyBorder="1"/>
    <xf numFmtId="0" fontId="1" fillId="0" borderId="6" xfId="31" applyBorder="1"/>
    <xf numFmtId="0" fontId="4" fillId="0" borderId="7" xfId="31" applyFont="1" applyBorder="1" applyAlignment="1">
      <alignment horizontal="center" vertical="center" wrapText="1"/>
    </xf>
    <xf numFmtId="3" fontId="1" fillId="0" borderId="8" xfId="31" applyNumberFormat="1" applyFont="1" applyFill="1" applyBorder="1" applyAlignment="1">
      <alignment vertical="center"/>
    </xf>
    <xf numFmtId="0" fontId="1" fillId="0" borderId="0" xfId="31" applyBorder="1" applyAlignment="1">
      <alignment vertical="center"/>
    </xf>
    <xf numFmtId="3" fontId="1" fillId="0" borderId="5" xfId="31" applyNumberFormat="1" applyFont="1" applyFill="1" applyBorder="1" applyAlignment="1">
      <alignment vertical="center"/>
    </xf>
    <xf numFmtId="0" fontId="7" fillId="0" borderId="0" xfId="31" applyFont="1" applyBorder="1" applyAlignment="1">
      <alignment vertical="center"/>
    </xf>
    <xf numFmtId="0" fontId="10" fillId="0" borderId="0" xfId="31" applyFont="1" applyBorder="1" applyAlignment="1">
      <alignment vertical="center"/>
    </xf>
    <xf numFmtId="0" fontId="11" fillId="0" borderId="0" xfId="31" applyFont="1" applyBorder="1" applyAlignment="1">
      <alignment vertical="center"/>
    </xf>
    <xf numFmtId="0" fontId="10" fillId="0" borderId="0" xfId="31" applyFont="1" applyFill="1" applyBorder="1" applyAlignment="1">
      <alignment vertical="center"/>
    </xf>
    <xf numFmtId="0" fontId="10" fillId="0" borderId="0" xfId="31" applyFont="1" applyBorder="1" applyAlignment="1">
      <alignment horizontal="center" vertical="center"/>
    </xf>
    <xf numFmtId="0" fontId="12" fillId="0" borderId="0" xfId="31" applyFont="1" applyBorder="1" applyAlignment="1">
      <alignment horizontal="center" vertical="center"/>
    </xf>
    <xf numFmtId="0" fontId="12" fillId="0" borderId="0" xfId="31" applyFont="1" applyFill="1" applyBorder="1" applyAlignment="1">
      <alignment horizontal="center" vertical="center"/>
    </xf>
    <xf numFmtId="0" fontId="1" fillId="0" borderId="0" xfId="31" applyFill="1" applyBorder="1" applyAlignment="1">
      <alignment vertical="center"/>
    </xf>
    <xf numFmtId="0" fontId="10" fillId="0" borderId="0" xfId="31" applyFont="1" applyFill="1" applyBorder="1" applyAlignment="1">
      <alignment horizontal="left" vertical="center"/>
    </xf>
    <xf numFmtId="0" fontId="1" fillId="0" borderId="0" xfId="31" applyFont="1" applyBorder="1" applyAlignment="1">
      <alignment vertical="center"/>
    </xf>
    <xf numFmtId="3" fontId="1" fillId="0" borderId="10" xfId="31" applyNumberFormat="1" applyFont="1" applyFill="1" applyBorder="1" applyAlignment="1">
      <alignment vertical="center"/>
    </xf>
    <xf numFmtId="0" fontId="14" fillId="0" borderId="0" xfId="31" applyFont="1" applyBorder="1" applyAlignment="1">
      <alignment vertical="center"/>
    </xf>
    <xf numFmtId="3" fontId="14" fillId="0" borderId="8" xfId="31" applyNumberFormat="1" applyFont="1" applyFill="1" applyBorder="1" applyAlignment="1">
      <alignment vertical="center"/>
    </xf>
    <xf numFmtId="3" fontId="14" fillId="0" borderId="12" xfId="31" applyNumberFormat="1" applyFont="1" applyFill="1" applyBorder="1" applyAlignment="1">
      <alignment vertical="center"/>
    </xf>
    <xf numFmtId="3" fontId="14" fillId="0" borderId="10" xfId="31" applyNumberFormat="1" applyFont="1" applyFill="1" applyBorder="1" applyAlignment="1">
      <alignment vertical="center"/>
    </xf>
    <xf numFmtId="3" fontId="14" fillId="0" borderId="5" xfId="31" applyNumberFormat="1" applyFont="1" applyFill="1" applyBorder="1" applyAlignment="1">
      <alignment vertical="center"/>
    </xf>
    <xf numFmtId="0" fontId="14" fillId="0" borderId="0" xfId="31" applyFont="1" applyFill="1" applyBorder="1" applyAlignment="1">
      <alignment vertical="center"/>
    </xf>
    <xf numFmtId="0" fontId="14" fillId="0" borderId="0" xfId="31" applyFont="1" applyBorder="1" applyAlignment="1">
      <alignment horizontal="left" vertical="center"/>
    </xf>
    <xf numFmtId="0" fontId="14" fillId="0" borderId="0" xfId="31" applyFont="1" applyBorder="1" applyAlignment="1">
      <alignment horizontal="center" vertical="center"/>
    </xf>
    <xf numFmtId="0" fontId="14" fillId="0" borderId="0" xfId="31" applyFont="1" applyFill="1" applyBorder="1" applyAlignment="1">
      <alignment horizontal="center" vertical="center"/>
    </xf>
    <xf numFmtId="0" fontId="14" fillId="0" borderId="0" xfId="31" applyFont="1" applyBorder="1" applyAlignment="1">
      <alignment horizontal="left" vertical="center" shrinkToFit="1"/>
    </xf>
    <xf numFmtId="0" fontId="14" fillId="0" borderId="0" xfId="31" applyFont="1" applyBorder="1" applyAlignment="1">
      <alignment horizontal="left" vertical="center" wrapText="1"/>
    </xf>
    <xf numFmtId="0" fontId="14" fillId="0" borderId="0" xfId="31" applyFont="1" applyFill="1" applyBorder="1" applyAlignment="1">
      <alignment horizontal="left" vertical="center"/>
    </xf>
    <xf numFmtId="0" fontId="14" fillId="0" borderId="0" xfId="31" applyFont="1" applyBorder="1"/>
    <xf numFmtId="0" fontId="14" fillId="0" borderId="0" xfId="31" applyFont="1" applyFill="1" applyBorder="1"/>
    <xf numFmtId="0" fontId="14" fillId="0" borderId="0" xfId="31" applyFont="1" applyBorder="1" applyAlignment="1">
      <alignment horizontal="left"/>
    </xf>
    <xf numFmtId="0" fontId="14" fillId="0" borderId="0" xfId="31" applyFont="1" applyFill="1" applyBorder="1" applyAlignment="1">
      <alignment horizontal="left"/>
    </xf>
    <xf numFmtId="0" fontId="14" fillId="0" borderId="0" xfId="31" applyFont="1" applyBorder="1" applyAlignment="1">
      <alignment horizontal="center"/>
    </xf>
    <xf numFmtId="3" fontId="1" fillId="2" borderId="5" xfId="31" applyNumberFormat="1" applyFont="1" applyFill="1" applyBorder="1" applyAlignment="1">
      <alignment horizontal="right" vertical="center"/>
    </xf>
    <xf numFmtId="3" fontId="6" fillId="2" borderId="5" xfId="31" applyNumberFormat="1" applyFont="1" applyFill="1" applyBorder="1" applyAlignment="1">
      <alignment vertical="center"/>
    </xf>
    <xf numFmtId="3" fontId="7" fillId="0" borderId="5" xfId="31" applyNumberFormat="1" applyFont="1" applyFill="1" applyBorder="1" applyAlignment="1">
      <alignment horizontal="right" vertical="center" wrapText="1"/>
    </xf>
    <xf numFmtId="3" fontId="1" fillId="2" borderId="5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vertical="center"/>
    </xf>
    <xf numFmtId="3" fontId="9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right" vertical="center" wrapText="1"/>
    </xf>
    <xf numFmtId="3" fontId="1" fillId="2" borderId="9" xfId="31" applyNumberFormat="1" applyFont="1" applyFill="1" applyBorder="1" applyAlignment="1">
      <alignment vertical="center"/>
    </xf>
    <xf numFmtId="3" fontId="13" fillId="3" borderId="8" xfId="31" applyNumberFormat="1" applyFont="1" applyFill="1" applyBorder="1" applyAlignment="1">
      <alignment vertical="center"/>
    </xf>
    <xf numFmtId="3" fontId="14" fillId="0" borderId="13" xfId="31" applyNumberFormat="1" applyFont="1" applyFill="1" applyBorder="1" applyAlignment="1">
      <alignment vertical="center"/>
    </xf>
    <xf numFmtId="3" fontId="14" fillId="0" borderId="14" xfId="31" applyNumberFormat="1" applyFont="1" applyFill="1" applyBorder="1" applyAlignment="1">
      <alignment vertical="center"/>
    </xf>
    <xf numFmtId="3" fontId="14" fillId="0" borderId="9" xfId="31" applyNumberFormat="1" applyFont="1" applyFill="1" applyBorder="1" applyAlignment="1">
      <alignment vertical="center"/>
    </xf>
    <xf numFmtId="3" fontId="14" fillId="2" borderId="9" xfId="31" applyNumberFormat="1" applyFont="1" applyFill="1" applyBorder="1" applyAlignment="1">
      <alignment vertical="center"/>
    </xf>
    <xf numFmtId="3" fontId="14" fillId="0" borderId="11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horizontal="right" vertical="center" wrapText="1"/>
    </xf>
    <xf numFmtId="3" fontId="14" fillId="2" borderId="15" xfId="31" applyNumberFormat="1" applyFont="1" applyFill="1" applyBorder="1" applyAlignment="1">
      <alignment vertical="center"/>
    </xf>
    <xf numFmtId="3" fontId="14" fillId="0" borderId="15" xfId="31" applyNumberFormat="1" applyFont="1" applyFill="1" applyBorder="1" applyAlignment="1">
      <alignment vertical="center"/>
    </xf>
    <xf numFmtId="3" fontId="14" fillId="2" borderId="15" xfId="31" applyNumberFormat="1" applyFont="1" applyFill="1" applyBorder="1" applyAlignment="1">
      <alignment horizontal="right" vertical="center" wrapText="1"/>
    </xf>
    <xf numFmtId="3" fontId="13" fillId="3" borderId="13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vertical="center"/>
    </xf>
    <xf numFmtId="3" fontId="13" fillId="3" borderId="14" xfId="31" applyNumberFormat="1" applyFont="1" applyFill="1" applyBorder="1" applyAlignment="1">
      <alignment vertical="center"/>
    </xf>
    <xf numFmtId="3" fontId="13" fillId="3" borderId="12" xfId="31" applyNumberFormat="1" applyFont="1" applyFill="1" applyBorder="1" applyAlignment="1">
      <alignment vertical="center"/>
    </xf>
    <xf numFmtId="3" fontId="13" fillId="3" borderId="15" xfId="31" applyNumberFormat="1" applyFont="1" applyFill="1" applyBorder="1" applyAlignment="1">
      <alignment vertical="center"/>
    </xf>
    <xf numFmtId="3" fontId="13" fillId="3" borderId="16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vertical="center"/>
    </xf>
    <xf numFmtId="3" fontId="13" fillId="0" borderId="14" xfId="31" applyNumberFormat="1" applyFont="1" applyFill="1" applyBorder="1" applyAlignment="1">
      <alignment vertical="center"/>
    </xf>
    <xf numFmtId="9" fontId="13" fillId="3" borderId="13" xfId="32" applyFont="1" applyFill="1" applyBorder="1" applyAlignment="1">
      <alignment horizontal="center" vertical="center"/>
    </xf>
    <xf numFmtId="9" fontId="13" fillId="3" borderId="5" xfId="32" applyFont="1" applyFill="1" applyBorder="1" applyAlignment="1">
      <alignment horizontal="center" vertical="center"/>
    </xf>
    <xf numFmtId="9" fontId="13" fillId="3" borderId="9" xfId="32" applyFont="1" applyFill="1" applyBorder="1" applyAlignment="1">
      <alignment horizontal="center" vertical="center"/>
    </xf>
    <xf numFmtId="3" fontId="13" fillId="2" borderId="13" xfId="31" applyNumberFormat="1" applyFont="1" applyFill="1" applyBorder="1" applyAlignment="1">
      <alignment horizontal="right" vertical="center"/>
    </xf>
    <xf numFmtId="3" fontId="13" fillId="2" borderId="13" xfId="31" applyNumberFormat="1" applyFont="1" applyFill="1" applyBorder="1" applyAlignment="1">
      <alignment horizontal="center" vertical="center" wrapText="1"/>
    </xf>
    <xf numFmtId="3" fontId="13" fillId="3" borderId="13" xfId="31" applyNumberFormat="1" applyFont="1" applyFill="1" applyBorder="1" applyAlignment="1">
      <alignment horizontal="center" vertical="center"/>
    </xf>
    <xf numFmtId="3" fontId="13" fillId="2" borderId="17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horizontal="right" vertical="center" wrapText="1"/>
    </xf>
    <xf numFmtId="0" fontId="1" fillId="0" borderId="8" xfId="31" applyFont="1" applyBorder="1" applyAlignment="1">
      <alignment horizontal="left" vertical="center" wrapText="1"/>
    </xf>
    <xf numFmtId="3" fontId="10" fillId="0" borderId="18" xfId="31" applyNumberFormat="1" applyFont="1" applyBorder="1" applyAlignment="1">
      <alignment horizontal="left" vertical="center" wrapText="1"/>
    </xf>
    <xf numFmtId="3" fontId="10" fillId="0" borderId="0" xfId="31" applyNumberFormat="1" applyFont="1" applyBorder="1" applyAlignment="1">
      <alignment horizontal="left" vertical="center" wrapText="1"/>
    </xf>
    <xf numFmtId="0" fontId="11" fillId="0" borderId="0" xfId="31" applyFont="1" applyBorder="1"/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14" fillId="1" borderId="13" xfId="31" applyNumberFormat="1" applyFont="1" applyFill="1" applyBorder="1" applyAlignment="1">
      <alignment vertical="center"/>
    </xf>
    <xf numFmtId="3" fontId="14" fillId="1" borderId="5" xfId="31" applyNumberFormat="1" applyFont="1" applyFill="1" applyBorder="1" applyAlignment="1">
      <alignment vertical="center"/>
    </xf>
    <xf numFmtId="3" fontId="14" fillId="1" borderId="9" xfId="31" applyNumberFormat="1" applyFont="1" applyFill="1" applyBorder="1" applyAlignment="1">
      <alignment vertical="center"/>
    </xf>
    <xf numFmtId="3" fontId="1" fillId="1" borderId="5" xfId="31" applyNumberFormat="1" applyFont="1" applyFill="1" applyBorder="1" applyAlignment="1">
      <alignment vertical="center"/>
    </xf>
    <xf numFmtId="3" fontId="6" fillId="1" borderId="5" xfId="31" applyNumberFormat="1" applyFont="1" applyFill="1" applyBorder="1" applyAlignment="1">
      <alignment vertical="center"/>
    </xf>
    <xf numFmtId="0" fontId="17" fillId="0" borderId="0" xfId="31" applyFont="1" applyBorder="1"/>
    <xf numFmtId="0" fontId="20" fillId="0" borderId="0" xfId="31" applyFont="1" applyBorder="1"/>
    <xf numFmtId="0" fontId="21" fillId="0" borderId="0" xfId="31" applyFont="1" applyBorder="1"/>
    <xf numFmtId="0" fontId="1" fillId="0" borderId="0" xfId="0" applyFont="1" applyBorder="1"/>
    <xf numFmtId="3" fontId="1" fillId="1" borderId="9" xfId="31" applyNumberFormat="1" applyFont="1" applyFill="1" applyBorder="1" applyAlignment="1">
      <alignment vertical="center"/>
    </xf>
    <xf numFmtId="3" fontId="13" fillId="5" borderId="13" xfId="31" applyNumberFormat="1" applyFont="1" applyFill="1" applyBorder="1" applyAlignment="1">
      <alignment vertical="center"/>
    </xf>
    <xf numFmtId="3" fontId="13" fillId="4" borderId="13" xfId="31" applyNumberFormat="1" applyFont="1" applyFill="1" applyBorder="1" applyAlignment="1">
      <alignment vertical="center"/>
    </xf>
    <xf numFmtId="9" fontId="13" fillId="5" borderId="13" xfId="32" applyFont="1" applyFill="1" applyBorder="1" applyAlignment="1">
      <alignment horizontal="center" vertical="center"/>
    </xf>
    <xf numFmtId="3" fontId="13" fillId="5" borderId="13" xfId="31" applyNumberFormat="1" applyFont="1" applyFill="1" applyBorder="1" applyAlignment="1">
      <alignment horizontal="center" vertical="center"/>
    </xf>
    <xf numFmtId="3" fontId="13" fillId="4" borderId="14" xfId="31" applyNumberFormat="1" applyFont="1" applyFill="1" applyBorder="1" applyAlignment="1">
      <alignment vertical="center"/>
    </xf>
    <xf numFmtId="0" fontId="22" fillId="0" borderId="0" xfId="31" applyFont="1" applyBorder="1"/>
    <xf numFmtId="3" fontId="22" fillId="6" borderId="13" xfId="31" applyNumberFormat="1" applyFont="1" applyFill="1" applyBorder="1" applyAlignment="1">
      <alignment vertical="center"/>
    </xf>
    <xf numFmtId="3" fontId="22" fillId="6" borderId="5" xfId="31" applyNumberFormat="1" applyFont="1" applyFill="1" applyBorder="1" applyAlignment="1">
      <alignment vertical="center"/>
    </xf>
    <xf numFmtId="3" fontId="22" fillId="6" borderId="9" xfId="31" applyNumberFormat="1" applyFont="1" applyFill="1" applyBorder="1" applyAlignment="1">
      <alignment vertical="center"/>
    </xf>
    <xf numFmtId="0" fontId="22" fillId="0" borderId="0" xfId="31" applyFont="1" applyBorder="1" applyAlignment="1">
      <alignment vertical="center"/>
    </xf>
    <xf numFmtId="3" fontId="23" fillId="5" borderId="13" xfId="31" applyNumberFormat="1" applyFont="1" applyFill="1" applyBorder="1" applyAlignment="1">
      <alignment horizontal="center" vertical="center"/>
    </xf>
    <xf numFmtId="0" fontId="22" fillId="0" borderId="0" xfId="31" applyFont="1" applyBorder="1" applyAlignment="1">
      <alignment horizontal="center" vertical="center"/>
    </xf>
    <xf numFmtId="0" fontId="22" fillId="0" borderId="0" xfId="31" applyFont="1" applyBorder="1" applyAlignment="1">
      <alignment horizontal="left" vertical="center" shrinkToFit="1"/>
    </xf>
    <xf numFmtId="0" fontId="22" fillId="0" borderId="0" xfId="31" applyFont="1" applyBorder="1" applyAlignment="1">
      <alignment horizontal="left" vertical="center" wrapText="1"/>
    </xf>
    <xf numFmtId="0" fontId="22" fillId="0" borderId="5" xfId="31" applyFont="1" applyBorder="1"/>
    <xf numFmtId="0" fontId="1" fillId="0" borderId="0" xfId="31" applyBorder="1" applyAlignment="1">
      <alignment horizontal="center"/>
    </xf>
    <xf numFmtId="0" fontId="14" fillId="0" borderId="0" xfId="31" applyFont="1" applyBorder="1" applyAlignment="1">
      <alignment horizontal="center" vertical="center" wrapText="1"/>
    </xf>
    <xf numFmtId="0" fontId="1" fillId="0" borderId="5" xfId="31" applyBorder="1" applyAlignment="1">
      <alignment horizontal="center"/>
    </xf>
    <xf numFmtId="3" fontId="13" fillId="3" borderId="17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horizontal="right" vertical="center"/>
    </xf>
    <xf numFmtId="3" fontId="13" fillId="0" borderId="13" xfId="31" applyNumberFormat="1" applyFont="1" applyFill="1" applyBorder="1" applyAlignment="1">
      <alignment horizontal="right" vertical="center" wrapText="1"/>
    </xf>
    <xf numFmtId="9" fontId="13" fillId="3" borderId="8" xfId="32" applyFont="1" applyFill="1" applyBorder="1" applyAlignment="1">
      <alignment horizontal="center" vertical="center"/>
    </xf>
    <xf numFmtId="9" fontId="13" fillId="3" borderId="15" xfId="32" applyFont="1" applyFill="1" applyBorder="1" applyAlignment="1">
      <alignment horizontal="center" vertical="center"/>
    </xf>
    <xf numFmtId="3" fontId="1" fillId="3" borderId="8" xfId="31" applyNumberFormat="1" applyFont="1" applyFill="1" applyBorder="1" applyAlignment="1">
      <alignment vertical="center"/>
    </xf>
    <xf numFmtId="3" fontId="1" fillId="3" borderId="15" xfId="31" applyNumberFormat="1" applyFont="1" applyFill="1" applyBorder="1" applyAlignment="1">
      <alignment vertical="center"/>
    </xf>
    <xf numFmtId="9" fontId="13" fillId="4" borderId="13" xfId="32" applyFont="1" applyFill="1" applyBorder="1" applyAlignment="1">
      <alignment horizontal="center" vertical="center"/>
    </xf>
    <xf numFmtId="3" fontId="16" fillId="0" borderId="13" xfId="31" applyNumberFormat="1" applyFont="1" applyFill="1" applyBorder="1" applyAlignment="1">
      <alignment horizontal="left" vertical="center" wrapText="1"/>
    </xf>
    <xf numFmtId="3" fontId="9" fillId="2" borderId="1" xfId="31" applyNumberFormat="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right" vertical="center"/>
    </xf>
    <xf numFmtId="9" fontId="9" fillId="7" borderId="1" xfId="32" applyFont="1" applyFill="1" applyBorder="1" applyAlignment="1">
      <alignment horizontal="center" vertical="center"/>
    </xf>
    <xf numFmtId="9" fontId="9" fillId="7" borderId="1" xfId="31" applyNumberFormat="1" applyFont="1" applyFill="1" applyBorder="1" applyAlignment="1">
      <alignment horizontal="center" vertical="center"/>
    </xf>
    <xf numFmtId="0" fontId="9" fillId="2" borderId="1" xfId="3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center" vertical="center" wrapText="1"/>
    </xf>
    <xf numFmtId="3" fontId="9" fillId="2" borderId="1" xfId="31" applyNumberFormat="1" applyFont="1" applyFill="1" applyBorder="1" applyAlignment="1">
      <alignment horizontal="right" vertical="center" wrapText="1"/>
    </xf>
    <xf numFmtId="9" fontId="9" fillId="7" borderId="1" xfId="32" applyFont="1" applyFill="1" applyBorder="1" applyAlignment="1">
      <alignment horizontal="center" vertical="center" wrapText="1"/>
    </xf>
    <xf numFmtId="3" fontId="14" fillId="0" borderId="0" xfId="31" applyNumberFormat="1" applyFont="1" applyBorder="1" applyAlignment="1">
      <alignment horizontal="left" vertical="center" wrapText="1"/>
    </xf>
    <xf numFmtId="3" fontId="14" fillId="0" borderId="0" xfId="31" applyNumberFormat="1" applyFont="1" applyFill="1" applyBorder="1" applyAlignment="1">
      <alignment horizontal="left" vertical="center" wrapText="1"/>
    </xf>
    <xf numFmtId="3" fontId="7" fillId="0" borderId="5" xfId="31" applyNumberFormat="1" applyFont="1" applyFill="1" applyBorder="1" applyAlignment="1">
      <alignment horizontal="left" vertical="center" wrapText="1"/>
    </xf>
    <xf numFmtId="3" fontId="6" fillId="6" borderId="5" xfId="31" applyNumberFormat="1" applyFont="1" applyFill="1" applyBorder="1" applyAlignment="1">
      <alignment horizontal="center" vertical="center" wrapText="1"/>
    </xf>
    <xf numFmtId="3" fontId="6" fillId="6" borderId="5" xfId="31" applyNumberFormat="1" applyFont="1" applyFill="1" applyBorder="1" applyAlignment="1">
      <alignment vertical="center"/>
    </xf>
    <xf numFmtId="3" fontId="1" fillId="2" borderId="8" xfId="31" applyNumberFormat="1" applyFont="1" applyFill="1" applyBorder="1" applyAlignment="1">
      <alignment vertical="center"/>
    </xf>
    <xf numFmtId="3" fontId="7" fillId="0" borderId="8" xfId="31" applyNumberFormat="1" applyFont="1" applyFill="1" applyBorder="1" applyAlignment="1">
      <alignment horizontal="left" vertical="center" wrapText="1"/>
    </xf>
    <xf numFmtId="3" fontId="1" fillId="2" borderId="8" xfId="31" applyNumberFormat="1" applyFont="1" applyFill="1" applyBorder="1" applyAlignment="1">
      <alignment horizontal="right" vertical="center"/>
    </xf>
    <xf numFmtId="0" fontId="4" fillId="0" borderId="9" xfId="31" applyFont="1" applyBorder="1" applyAlignment="1">
      <alignment horizontal="center" vertical="center" wrapText="1"/>
    </xf>
    <xf numFmtId="3" fontId="7" fillId="0" borderId="21" xfId="31" applyNumberFormat="1" applyFont="1" applyFill="1" applyBorder="1" applyAlignment="1">
      <alignment horizontal="left" vertical="center" wrapText="1"/>
    </xf>
    <xf numFmtId="3" fontId="1" fillId="2" borderId="21" xfId="31" applyNumberFormat="1" applyFont="1" applyFill="1" applyBorder="1" applyAlignment="1">
      <alignment vertical="center"/>
    </xf>
    <xf numFmtId="3" fontId="1" fillId="1" borderId="13" xfId="31" applyNumberFormat="1" applyFont="1" applyFill="1" applyBorder="1" applyAlignment="1">
      <alignment vertical="center"/>
    </xf>
    <xf numFmtId="3" fontId="6" fillId="1" borderId="13" xfId="31" applyNumberFormat="1" applyFont="1" applyFill="1" applyBorder="1" applyAlignment="1">
      <alignment vertical="center"/>
    </xf>
    <xf numFmtId="3" fontId="6" fillId="6" borderId="13" xfId="31" applyNumberFormat="1" applyFont="1" applyFill="1" applyBorder="1" applyAlignment="1">
      <alignment horizontal="center" vertical="center" wrapText="1"/>
    </xf>
    <xf numFmtId="3" fontId="1" fillId="0" borderId="13" xfId="31" applyNumberFormat="1" applyFont="1" applyFill="1" applyBorder="1" applyAlignment="1">
      <alignment vertical="center"/>
    </xf>
    <xf numFmtId="3" fontId="1" fillId="2" borderId="13" xfId="31" applyNumberFormat="1" applyFont="1" applyFill="1" applyBorder="1" applyAlignment="1">
      <alignment vertical="center"/>
    </xf>
    <xf numFmtId="3" fontId="6" fillId="1" borderId="9" xfId="31" applyNumberFormat="1" applyFont="1" applyFill="1" applyBorder="1" applyAlignment="1">
      <alignment vertical="center"/>
    </xf>
    <xf numFmtId="3" fontId="6" fillId="6" borderId="9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horizontal="center" vertical="center" wrapText="1"/>
    </xf>
    <xf numFmtId="3" fontId="14" fillId="2" borderId="9" xfId="31" applyNumberFormat="1" applyFont="1" applyFill="1" applyBorder="1" applyAlignment="1">
      <alignment horizontal="center" vertical="center" wrapText="1"/>
    </xf>
    <xf numFmtId="9" fontId="13" fillId="0" borderId="13" xfId="32" applyFont="1" applyFill="1" applyBorder="1" applyAlignment="1">
      <alignment horizontal="center" vertical="center"/>
    </xf>
    <xf numFmtId="3" fontId="13" fillId="5" borderId="17" xfId="31" applyNumberFormat="1" applyFont="1" applyFill="1" applyBorder="1" applyAlignment="1">
      <alignment vertical="center"/>
    </xf>
    <xf numFmtId="3" fontId="13" fillId="5" borderId="5" xfId="31" applyNumberFormat="1" applyFont="1" applyFill="1" applyBorder="1" applyAlignment="1">
      <alignment vertical="center"/>
    </xf>
    <xf numFmtId="3" fontId="13" fillId="4" borderId="5" xfId="31" applyNumberFormat="1" applyFont="1" applyFill="1" applyBorder="1" applyAlignment="1">
      <alignment vertical="center"/>
    </xf>
    <xf numFmtId="9" fontId="13" fillId="5" borderId="5" xfId="32" applyFont="1" applyFill="1" applyBorder="1" applyAlignment="1">
      <alignment horizontal="center" vertical="center"/>
    </xf>
    <xf numFmtId="9" fontId="13" fillId="4" borderId="5" xfId="32" applyFont="1" applyFill="1" applyBorder="1" applyAlignment="1">
      <alignment horizontal="center" vertical="center"/>
    </xf>
    <xf numFmtId="3" fontId="13" fillId="5" borderId="9" xfId="31" applyNumberFormat="1" applyFont="1" applyFill="1" applyBorder="1" applyAlignment="1">
      <alignment vertical="center"/>
    </xf>
    <xf numFmtId="9" fontId="13" fillId="5" borderId="9" xfId="32" applyFont="1" applyFill="1" applyBorder="1" applyAlignment="1">
      <alignment horizontal="center" vertical="center"/>
    </xf>
    <xf numFmtId="3" fontId="13" fillId="5" borderId="8" xfId="31" applyNumberFormat="1" applyFont="1" applyFill="1" applyBorder="1" applyAlignment="1">
      <alignment vertical="center"/>
    </xf>
    <xf numFmtId="9" fontId="13" fillId="4" borderId="9" xfId="32" applyFont="1" applyFill="1" applyBorder="1" applyAlignment="1">
      <alignment horizontal="center" vertical="center"/>
    </xf>
    <xf numFmtId="9" fontId="14" fillId="0" borderId="5" xfId="32" applyFont="1" applyFill="1" applyBorder="1" applyAlignment="1">
      <alignment horizontal="center" vertical="center"/>
    </xf>
    <xf numFmtId="9" fontId="14" fillId="0" borderId="9" xfId="32" applyFont="1" applyFill="1" applyBorder="1" applyAlignment="1">
      <alignment horizontal="center" vertical="center"/>
    </xf>
    <xf numFmtId="3" fontId="1" fillId="8" borderId="5" xfId="31" applyNumberFormat="1" applyFont="1" applyFill="1" applyBorder="1" applyAlignment="1">
      <alignment vertical="center"/>
    </xf>
    <xf numFmtId="9" fontId="1" fillId="8" borderId="5" xfId="32" applyFont="1" applyFill="1" applyBorder="1" applyAlignment="1">
      <alignment horizontal="center" vertical="center"/>
    </xf>
    <xf numFmtId="3" fontId="1" fillId="8" borderId="10" xfId="31" applyNumberFormat="1" applyFont="1" applyFill="1" applyBorder="1" applyAlignment="1">
      <alignment vertical="center"/>
    </xf>
    <xf numFmtId="3" fontId="1" fillId="9" borderId="5" xfId="31" applyNumberFormat="1" applyFont="1" applyFill="1" applyBorder="1" applyAlignment="1">
      <alignment vertical="center"/>
    </xf>
    <xf numFmtId="9" fontId="1" fillId="9" borderId="5" xfId="32" applyFont="1" applyFill="1" applyBorder="1" applyAlignment="1">
      <alignment horizontal="center" vertical="center"/>
    </xf>
    <xf numFmtId="3" fontId="22" fillId="9" borderId="5" xfId="31" applyNumberFormat="1" applyFont="1" applyFill="1" applyBorder="1" applyAlignment="1">
      <alignment horizontal="center" vertical="center"/>
    </xf>
    <xf numFmtId="3" fontId="1" fillId="9" borderId="5" xfId="31" applyNumberFormat="1" applyFont="1" applyFill="1" applyBorder="1" applyAlignment="1">
      <alignment horizontal="center" vertical="center"/>
    </xf>
    <xf numFmtId="3" fontId="13" fillId="0" borderId="13" xfId="31" applyNumberFormat="1" applyFont="1" applyFill="1" applyBorder="1" applyAlignment="1">
      <alignment vertical="center" wrapText="1"/>
    </xf>
    <xf numFmtId="3" fontId="1" fillId="3" borderId="5" xfId="31" applyNumberFormat="1" applyFont="1" applyFill="1" applyBorder="1" applyAlignment="1">
      <alignment vertical="center"/>
    </xf>
    <xf numFmtId="9" fontId="1" fillId="3" borderId="5" xfId="32" applyFont="1" applyFill="1" applyBorder="1" applyAlignment="1">
      <alignment horizontal="center" vertical="center"/>
    </xf>
    <xf numFmtId="3" fontId="1" fillId="3" borderId="10" xfId="31" applyNumberFormat="1" applyFont="1" applyFill="1" applyBorder="1" applyAlignment="1">
      <alignment vertical="center"/>
    </xf>
    <xf numFmtId="3" fontId="1" fillId="3" borderId="9" xfId="31" applyNumberFormat="1" applyFont="1" applyFill="1" applyBorder="1" applyAlignment="1">
      <alignment vertical="center"/>
    </xf>
    <xf numFmtId="9" fontId="1" fillId="3" borderId="9" xfId="32" applyFont="1" applyFill="1" applyBorder="1" applyAlignment="1">
      <alignment horizontal="center" vertical="center"/>
    </xf>
    <xf numFmtId="3" fontId="1" fillId="3" borderId="11" xfId="31" applyNumberFormat="1" applyFont="1" applyFill="1" applyBorder="1" applyAlignment="1">
      <alignment vertical="center"/>
    </xf>
    <xf numFmtId="9" fontId="1" fillId="3" borderId="8" xfId="32" applyFont="1" applyFill="1" applyBorder="1" applyAlignment="1">
      <alignment horizontal="center" vertical="center"/>
    </xf>
    <xf numFmtId="3" fontId="1" fillId="3" borderId="12" xfId="31" applyNumberFormat="1" applyFont="1" applyFill="1" applyBorder="1" applyAlignment="1">
      <alignment vertical="center"/>
    </xf>
    <xf numFmtId="9" fontId="1" fillId="3" borderId="15" xfId="32" applyFont="1" applyFill="1" applyBorder="1" applyAlignment="1">
      <alignment horizontal="center" vertical="center"/>
    </xf>
    <xf numFmtId="3" fontId="1" fillId="3" borderId="16" xfId="31" applyNumberFormat="1" applyFont="1" applyFill="1" applyBorder="1" applyAlignment="1">
      <alignment vertical="center"/>
    </xf>
    <xf numFmtId="3" fontId="1" fillId="5" borderId="5" xfId="31" applyNumberFormat="1" applyFont="1" applyFill="1" applyBorder="1" applyAlignment="1">
      <alignment vertical="center"/>
    </xf>
    <xf numFmtId="9" fontId="1" fillId="5" borderId="5" xfId="32" applyFont="1" applyFill="1" applyBorder="1" applyAlignment="1">
      <alignment horizontal="center" vertical="center"/>
    </xf>
    <xf numFmtId="3" fontId="22" fillId="5" borderId="5" xfId="31" applyNumberFormat="1" applyFont="1" applyFill="1" applyBorder="1" applyAlignment="1">
      <alignment horizontal="center" vertical="center"/>
    </xf>
    <xf numFmtId="3" fontId="1" fillId="5" borderId="5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vertical="center"/>
    </xf>
    <xf numFmtId="9" fontId="1" fillId="5" borderId="9" xfId="32" applyFont="1" applyFill="1" applyBorder="1" applyAlignment="1">
      <alignment horizontal="center" vertical="center"/>
    </xf>
    <xf numFmtId="3" fontId="22" fillId="5" borderId="9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horizontal="center" vertical="center"/>
    </xf>
    <xf numFmtId="3" fontId="1" fillId="4" borderId="5" xfId="31" applyNumberFormat="1" applyFont="1" applyFill="1" applyBorder="1" applyAlignment="1">
      <alignment vertical="center"/>
    </xf>
    <xf numFmtId="9" fontId="1" fillId="4" borderId="5" xfId="32" applyFont="1" applyFill="1" applyBorder="1" applyAlignment="1">
      <alignment horizontal="center" vertical="center"/>
    </xf>
    <xf numFmtId="9" fontId="1" fillId="4" borderId="9" xfId="32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vertical="center"/>
    </xf>
    <xf numFmtId="3" fontId="13" fillId="8" borderId="13" xfId="31" applyNumberFormat="1" applyFont="1" applyFill="1" applyBorder="1" applyAlignment="1">
      <alignment vertical="center"/>
    </xf>
    <xf numFmtId="9" fontId="13" fillId="9" borderId="13" xfId="32" applyFont="1" applyFill="1" applyBorder="1" applyAlignment="1">
      <alignment horizontal="center" vertical="center"/>
    </xf>
    <xf numFmtId="3" fontId="23" fillId="9" borderId="13" xfId="31" applyNumberFormat="1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horizontal="center" vertical="center"/>
    </xf>
    <xf numFmtId="9" fontId="13" fillId="8" borderId="13" xfId="32" applyFont="1" applyFill="1" applyBorder="1" applyAlignment="1">
      <alignment horizontal="center" vertical="center"/>
    </xf>
    <xf numFmtId="3" fontId="13" fillId="8" borderId="14" xfId="31" applyNumberFormat="1" applyFont="1" applyFill="1" applyBorder="1" applyAlignment="1">
      <alignment vertical="center"/>
    </xf>
    <xf numFmtId="3" fontId="1" fillId="9" borderId="9" xfId="31" applyNumberFormat="1" applyFont="1" applyFill="1" applyBorder="1" applyAlignment="1">
      <alignment vertical="center"/>
    </xf>
    <xf numFmtId="3" fontId="1" fillId="8" borderId="9" xfId="31" applyNumberFormat="1" applyFont="1" applyFill="1" applyBorder="1" applyAlignment="1">
      <alignment vertical="center"/>
    </xf>
    <xf numFmtId="9" fontId="1" fillId="9" borderId="9" xfId="32" applyFont="1" applyFill="1" applyBorder="1" applyAlignment="1">
      <alignment horizontal="center" vertical="center"/>
    </xf>
    <xf numFmtId="3" fontId="22" fillId="9" borderId="9" xfId="31" applyNumberFormat="1" applyFont="1" applyFill="1" applyBorder="1" applyAlignment="1">
      <alignment horizontal="center" vertical="center"/>
    </xf>
    <xf numFmtId="3" fontId="1" fillId="9" borderId="9" xfId="31" applyNumberFormat="1" applyFont="1" applyFill="1" applyBorder="1" applyAlignment="1">
      <alignment horizontal="center" vertical="center"/>
    </xf>
    <xf numFmtId="9" fontId="1" fillId="8" borderId="9" xfId="32" applyFont="1" applyFill="1" applyBorder="1" applyAlignment="1">
      <alignment horizontal="center" vertical="center"/>
    </xf>
    <xf numFmtId="3" fontId="1" fillId="8" borderId="11" xfId="31" applyNumberFormat="1" applyFont="1" applyFill="1" applyBorder="1" applyAlignment="1">
      <alignment vertical="center"/>
    </xf>
    <xf numFmtId="9" fontId="14" fillId="0" borderId="8" xfId="32" applyFont="1" applyFill="1" applyBorder="1" applyAlignment="1">
      <alignment horizontal="center" vertical="center"/>
    </xf>
    <xf numFmtId="9" fontId="14" fillId="0" borderId="15" xfId="32" applyFont="1" applyFill="1" applyBorder="1" applyAlignment="1">
      <alignment horizontal="center" vertical="center"/>
    </xf>
    <xf numFmtId="9" fontId="13" fillId="0" borderId="13" xfId="32" applyFont="1" applyFill="1" applyBorder="1" applyAlignment="1">
      <alignment horizontal="center" vertical="center" wrapText="1"/>
    </xf>
    <xf numFmtId="9" fontId="14" fillId="0" borderId="8" xfId="32" applyFont="1" applyFill="1" applyBorder="1" applyAlignment="1">
      <alignment horizontal="center" vertical="center" wrapText="1"/>
    </xf>
    <xf numFmtId="9" fontId="14" fillId="0" borderId="15" xfId="32" applyFont="1" applyFill="1" applyBorder="1" applyAlignment="1">
      <alignment horizontal="center" vertical="center" wrapText="1"/>
    </xf>
    <xf numFmtId="9" fontId="13" fillId="0" borderId="17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horizontal="center" vertical="center"/>
    </xf>
    <xf numFmtId="9" fontId="1" fillId="0" borderId="9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 wrapText="1"/>
    </xf>
    <xf numFmtId="9" fontId="1" fillId="0" borderId="9" xfId="32" applyFont="1" applyFill="1" applyBorder="1" applyAlignment="1">
      <alignment horizontal="center" vertical="center" wrapText="1"/>
    </xf>
    <xf numFmtId="3" fontId="4" fillId="1" borderId="5" xfId="31" applyNumberFormat="1" applyFont="1" applyFill="1" applyBorder="1"/>
    <xf numFmtId="3" fontId="4" fillId="3" borderId="22" xfId="31" applyNumberFormat="1" applyFont="1" applyFill="1" applyBorder="1" applyAlignment="1">
      <alignment vertical="center"/>
    </xf>
    <xf numFmtId="9" fontId="4" fillId="3" borderId="22" xfId="32" applyFont="1" applyFill="1" applyBorder="1" applyAlignment="1">
      <alignment horizontal="center" vertical="center"/>
    </xf>
    <xf numFmtId="9" fontId="4" fillId="3" borderId="22" xfId="32" applyFont="1" applyFill="1" applyBorder="1" applyAlignment="1">
      <alignment vertical="center"/>
    </xf>
    <xf numFmtId="3" fontId="4" fillId="3" borderId="23" xfId="31" applyNumberFormat="1" applyFont="1" applyFill="1" applyBorder="1" applyAlignment="1">
      <alignment vertical="center"/>
    </xf>
    <xf numFmtId="3" fontId="9" fillId="4" borderId="22" xfId="31" applyNumberFormat="1" applyFont="1" applyFill="1" applyBorder="1" applyAlignment="1">
      <alignment vertical="center"/>
    </xf>
    <xf numFmtId="9" fontId="9" fillId="4" borderId="22" xfId="32" applyFont="1" applyFill="1" applyBorder="1" applyAlignment="1">
      <alignment vertical="center"/>
    </xf>
    <xf numFmtId="3" fontId="9" fillId="4" borderId="23" xfId="31" applyNumberFormat="1" applyFont="1" applyFill="1" applyBorder="1" applyAlignment="1">
      <alignment vertical="center"/>
    </xf>
    <xf numFmtId="3" fontId="7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left" vertical="center" wrapText="1"/>
    </xf>
    <xf numFmtId="3" fontId="9" fillId="8" borderId="8" xfId="31" applyNumberFormat="1" applyFont="1" applyFill="1" applyBorder="1" applyAlignment="1">
      <alignment vertical="center"/>
    </xf>
    <xf numFmtId="9" fontId="9" fillId="9" borderId="8" xfId="32" applyFont="1" applyFill="1" applyBorder="1" applyAlignment="1">
      <alignment horizontal="center" vertical="center"/>
    </xf>
    <xf numFmtId="3" fontId="9" fillId="9" borderId="8" xfId="31" applyNumberFormat="1" applyFont="1" applyFill="1" applyBorder="1" applyAlignment="1">
      <alignment horizontal="center" vertical="center"/>
    </xf>
    <xf numFmtId="9" fontId="9" fillId="8" borderId="8" xfId="32" applyFont="1" applyFill="1" applyBorder="1" applyAlignment="1">
      <alignment vertical="center"/>
    </xf>
    <xf numFmtId="9" fontId="6" fillId="0" borderId="8" xfId="32" applyFont="1" applyFill="1" applyBorder="1" applyAlignment="1">
      <alignment horizontal="center" vertical="center"/>
    </xf>
    <xf numFmtId="9" fontId="6" fillId="0" borderId="5" xfId="32" applyFont="1" applyFill="1" applyBorder="1" applyAlignment="1">
      <alignment horizontal="center" vertical="center"/>
    </xf>
    <xf numFmtId="9" fontId="6" fillId="0" borderId="21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vertical="center"/>
    </xf>
    <xf numFmtId="9" fontId="1" fillId="0" borderId="5" xfId="32" applyFont="1" applyFill="1" applyBorder="1" applyAlignment="1">
      <alignment vertical="center"/>
    </xf>
    <xf numFmtId="9" fontId="1" fillId="0" borderId="21" xfId="32" applyFont="1" applyFill="1" applyBorder="1" applyAlignment="1">
      <alignment vertical="center"/>
    </xf>
    <xf numFmtId="9" fontId="1" fillId="0" borderId="13" xfId="32" applyFont="1" applyFill="1" applyBorder="1" applyAlignment="1">
      <alignment vertical="center"/>
    </xf>
    <xf numFmtId="3" fontId="9" fillId="9" borderId="1" xfId="31" applyNumberFormat="1" applyFont="1" applyFill="1" applyBorder="1" applyAlignment="1">
      <alignment horizontal="center" vertical="center" wrapText="1"/>
    </xf>
    <xf numFmtId="3" fontId="9" fillId="5" borderId="1" xfId="31" applyNumberFormat="1" applyFont="1" applyFill="1" applyBorder="1" applyAlignment="1">
      <alignment horizontal="center" vertical="center" wrapText="1"/>
    </xf>
    <xf numFmtId="3" fontId="9" fillId="8" borderId="24" xfId="31" applyNumberFormat="1" applyFont="1" applyFill="1" applyBorder="1" applyAlignment="1">
      <alignment vertical="center"/>
    </xf>
    <xf numFmtId="9" fontId="9" fillId="9" borderId="1" xfId="32" applyFont="1" applyFill="1" applyBorder="1" applyAlignment="1">
      <alignment horizontal="center" vertical="center"/>
    </xf>
    <xf numFmtId="9" fontId="9" fillId="8" borderId="24" xfId="31" applyNumberFormat="1" applyFont="1" applyFill="1" applyBorder="1" applyAlignment="1">
      <alignment horizontal="center" vertical="center"/>
    </xf>
    <xf numFmtId="0" fontId="9" fillId="8" borderId="24" xfId="31" applyFont="1" applyFill="1" applyBorder="1" applyAlignment="1">
      <alignment vertical="center"/>
    </xf>
    <xf numFmtId="3" fontId="9" fillId="3" borderId="24" xfId="31" applyNumberFormat="1" applyFont="1" applyFill="1" applyBorder="1" applyAlignment="1">
      <alignment vertical="center"/>
    </xf>
    <xf numFmtId="9" fontId="9" fillId="3" borderId="24" xfId="32" applyFont="1" applyFill="1" applyBorder="1" applyAlignment="1">
      <alignment horizontal="center" vertical="center"/>
    </xf>
    <xf numFmtId="9" fontId="9" fillId="3" borderId="24" xfId="31" applyNumberFormat="1" applyFont="1" applyFill="1" applyBorder="1" applyAlignment="1">
      <alignment horizontal="center" vertical="center"/>
    </xf>
    <xf numFmtId="0" fontId="9" fillId="3" borderId="24" xfId="31" applyFont="1" applyFill="1" applyBorder="1" applyAlignment="1">
      <alignment vertical="center"/>
    </xf>
    <xf numFmtId="3" fontId="9" fillId="5" borderId="1" xfId="31" applyNumberFormat="1" applyFont="1" applyFill="1" applyBorder="1" applyAlignment="1">
      <alignment vertical="center"/>
    </xf>
    <xf numFmtId="3" fontId="9" fillId="4" borderId="1" xfId="31" applyNumberFormat="1" applyFont="1" applyFill="1" applyBorder="1" applyAlignment="1">
      <alignment vertical="center"/>
    </xf>
    <xf numFmtId="9" fontId="9" fillId="5" borderId="1" xfId="32" applyFont="1" applyFill="1" applyBorder="1" applyAlignment="1">
      <alignment horizontal="center" vertical="center"/>
    </xf>
    <xf numFmtId="3" fontId="9" fillId="4" borderId="24" xfId="31" applyNumberFormat="1" applyFont="1" applyFill="1" applyBorder="1" applyAlignment="1">
      <alignment vertical="center"/>
    </xf>
    <xf numFmtId="9" fontId="9" fillId="4" borderId="24" xfId="31" applyNumberFormat="1" applyFont="1" applyFill="1" applyBorder="1" applyAlignment="1">
      <alignment horizontal="center" vertical="center"/>
    </xf>
    <xf numFmtId="3" fontId="10" fillId="0" borderId="8" xfId="31" applyNumberFormat="1" applyFont="1" applyBorder="1" applyAlignment="1">
      <alignment vertical="center"/>
    </xf>
    <xf numFmtId="3" fontId="10" fillId="0" borderId="5" xfId="31" applyNumberFormat="1" applyFont="1" applyBorder="1" applyAlignment="1">
      <alignment vertical="center"/>
    </xf>
    <xf numFmtId="3" fontId="14" fillId="0" borderId="5" xfId="31" applyNumberFormat="1" applyFont="1" applyBorder="1" applyAlignment="1">
      <alignment vertical="center"/>
    </xf>
    <xf numFmtId="3" fontId="10" fillId="0" borderId="21" xfId="31" applyNumberFormat="1" applyFont="1" applyBorder="1" applyAlignment="1">
      <alignment vertical="center"/>
    </xf>
    <xf numFmtId="9" fontId="9" fillId="4" borderId="1" xfId="31" applyNumberFormat="1" applyFont="1" applyFill="1" applyBorder="1" applyAlignment="1">
      <alignment horizontal="center" vertical="center"/>
    </xf>
    <xf numFmtId="0" fontId="1" fillId="4" borderId="0" xfId="31" applyFill="1" applyBorder="1" applyAlignment="1">
      <alignment vertical="center"/>
    </xf>
    <xf numFmtId="0" fontId="14" fillId="0" borderId="25" xfId="31" applyFont="1" applyFill="1" applyBorder="1" applyAlignment="1">
      <alignment vertical="center"/>
    </xf>
    <xf numFmtId="3" fontId="14" fillId="0" borderId="26" xfId="31" applyNumberFormat="1" applyFont="1" applyFill="1" applyBorder="1" applyAlignment="1">
      <alignment vertical="center"/>
    </xf>
    <xf numFmtId="3" fontId="14" fillId="0" borderId="27" xfId="31" applyNumberFormat="1" applyFont="1" applyFill="1" applyBorder="1" applyAlignment="1">
      <alignment vertical="center"/>
    </xf>
    <xf numFmtId="0" fontId="14" fillId="0" borderId="28" xfId="31" applyFont="1" applyBorder="1" applyAlignment="1">
      <alignment vertical="center"/>
    </xf>
    <xf numFmtId="3" fontId="14" fillId="0" borderId="13" xfId="31" applyNumberFormat="1" applyFont="1" applyBorder="1" applyAlignment="1">
      <alignment vertical="center"/>
    </xf>
    <xf numFmtId="3" fontId="14" fillId="0" borderId="9" xfId="31" applyNumberFormat="1" applyFont="1" applyBorder="1" applyAlignment="1">
      <alignment vertical="center"/>
    </xf>
    <xf numFmtId="0" fontId="14" fillId="0" borderId="29" xfId="31" applyFont="1" applyFill="1" applyBorder="1" applyAlignment="1">
      <alignment vertical="center"/>
    </xf>
    <xf numFmtId="3" fontId="14" fillId="0" borderId="30" xfId="31" applyNumberFormat="1" applyFont="1" applyFill="1" applyBorder="1" applyAlignment="1">
      <alignment vertical="center"/>
    </xf>
    <xf numFmtId="0" fontId="1" fillId="0" borderId="0" xfId="31" applyFont="1" applyFill="1" applyBorder="1" applyAlignment="1">
      <alignment vertical="center"/>
    </xf>
    <xf numFmtId="3" fontId="4" fillId="1" borderId="5" xfId="31" applyNumberFormat="1" applyFont="1" applyFill="1" applyBorder="1" applyAlignment="1">
      <alignment vertical="center"/>
    </xf>
    <xf numFmtId="166" fontId="9" fillId="5" borderId="22" xfId="31" applyNumberFormat="1" applyFont="1" applyFill="1" applyBorder="1" applyAlignment="1">
      <alignment vertical="center"/>
    </xf>
    <xf numFmtId="9" fontId="9" fillId="5" borderId="22" xfId="32" applyFont="1" applyFill="1" applyBorder="1" applyAlignment="1">
      <alignment horizontal="center" vertical="center"/>
    </xf>
    <xf numFmtId="3" fontId="9" fillId="5" borderId="22" xfId="31" applyNumberFormat="1" applyFont="1" applyFill="1" applyBorder="1" applyAlignment="1">
      <alignment vertical="center"/>
    </xf>
    <xf numFmtId="3" fontId="9" fillId="5" borderId="22" xfId="31" applyNumberFormat="1" applyFont="1" applyFill="1" applyBorder="1" applyAlignment="1">
      <alignment horizontal="center" vertical="center"/>
    </xf>
    <xf numFmtId="0" fontId="17" fillId="0" borderId="0" xfId="31" applyFont="1" applyFill="1" applyBorder="1"/>
    <xf numFmtId="14" fontId="0" fillId="0" borderId="0" xfId="0" applyNumberFormat="1" applyBorder="1" applyAlignment="1">
      <alignment horizontal="left"/>
    </xf>
    <xf numFmtId="3" fontId="1" fillId="0" borderId="8" xfId="31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" fillId="0" borderId="0" xfId="31" applyFont="1" applyBorder="1" applyAlignment="1">
      <alignment horizontal="left" vertical="center"/>
    </xf>
    <xf numFmtId="0" fontId="1" fillId="0" borderId="0" xfId="31" applyFont="1" applyBorder="1" applyAlignment="1">
      <alignment horizontal="center" vertical="center"/>
    </xf>
    <xf numFmtId="3" fontId="1" fillId="0" borderId="0" xfId="31" applyNumberFormat="1" applyFont="1" applyFill="1" applyBorder="1" applyAlignment="1">
      <alignment vertical="center"/>
    </xf>
    <xf numFmtId="165" fontId="1" fillId="0" borderId="0" xfId="31" applyNumberFormat="1" applyBorder="1"/>
    <xf numFmtId="3" fontId="6" fillId="2" borderId="8" xfId="31" applyNumberFormat="1" applyFont="1" applyFill="1" applyBorder="1" applyAlignment="1">
      <alignment horizontal="right" vertical="center"/>
    </xf>
    <xf numFmtId="3" fontId="6" fillId="2" borderId="17" xfId="31" applyNumberFormat="1" applyFont="1" applyFill="1" applyBorder="1" applyAlignment="1">
      <alignment vertical="center"/>
    </xf>
    <xf numFmtId="3" fontId="6" fillId="2" borderId="8" xfId="31" applyNumberFormat="1" applyFont="1" applyFill="1" applyBorder="1" applyAlignment="1">
      <alignment vertical="center"/>
    </xf>
    <xf numFmtId="9" fontId="4" fillId="3" borderId="22" xfId="32" applyNumberFormat="1" applyFont="1" applyFill="1" applyBorder="1" applyAlignment="1">
      <alignment horizontal="center" vertical="center"/>
    </xf>
    <xf numFmtId="3" fontId="1" fillId="0" borderId="5" xfId="31" applyNumberFormat="1" applyFont="1" applyFill="1" applyBorder="1" applyAlignment="1">
      <alignment horizontal="right" vertical="center" wrapText="1"/>
    </xf>
    <xf numFmtId="3" fontId="1" fillId="0" borderId="21" xfId="31" applyNumberFormat="1" applyFont="1" applyFill="1" applyBorder="1" applyAlignment="1">
      <alignment horizontal="right" vertical="center" wrapText="1"/>
    </xf>
    <xf numFmtId="9" fontId="1" fillId="0" borderId="21" xfId="32" applyFont="1" applyFill="1" applyBorder="1" applyAlignment="1">
      <alignment horizontal="center" vertical="center" wrapText="1"/>
    </xf>
    <xf numFmtId="3" fontId="9" fillId="0" borderId="8" xfId="31" applyNumberFormat="1" applyFont="1" applyFill="1" applyBorder="1" applyAlignment="1">
      <alignment horizontal="center" vertical="center" wrapText="1"/>
    </xf>
    <xf numFmtId="9" fontId="1" fillId="0" borderId="5" xfId="32" applyNumberFormat="1" applyFont="1" applyFill="1" applyBorder="1" applyAlignment="1">
      <alignment vertical="center"/>
    </xf>
    <xf numFmtId="3" fontId="12" fillId="0" borderId="0" xfId="31" applyNumberFormat="1" applyFont="1" applyBorder="1" applyAlignment="1">
      <alignment horizontal="center" vertical="center"/>
    </xf>
    <xf numFmtId="4" fontId="1" fillId="0" borderId="0" xfId="31" applyNumberFormat="1" applyBorder="1" applyAlignment="1">
      <alignment vertical="center"/>
    </xf>
    <xf numFmtId="9" fontId="1" fillId="0" borderId="9" xfId="32" applyNumberFormat="1" applyFont="1" applyFill="1" applyBorder="1" applyAlignment="1">
      <alignment vertical="center"/>
    </xf>
    <xf numFmtId="3" fontId="1" fillId="0" borderId="0" xfId="31" applyNumberFormat="1" applyBorder="1" applyAlignment="1">
      <alignment vertical="center"/>
    </xf>
    <xf numFmtId="3" fontId="12" fillId="0" borderId="0" xfId="31" applyNumberFormat="1" applyFont="1" applyBorder="1" applyAlignment="1">
      <alignment horizontal="right" vertical="center"/>
    </xf>
    <xf numFmtId="165" fontId="1" fillId="0" borderId="0" xfId="31" applyNumberFormat="1" applyBorder="1" applyAlignment="1">
      <alignment horizontal="left"/>
    </xf>
    <xf numFmtId="0" fontId="17" fillId="0" borderId="0" xfId="0" applyFont="1" applyFill="1" applyBorder="1"/>
    <xf numFmtId="167" fontId="9" fillId="4" borderId="1" xfId="31" applyNumberFormat="1" applyFont="1" applyFill="1" applyBorder="1" applyAlignment="1">
      <alignment horizontal="center" vertical="center"/>
    </xf>
    <xf numFmtId="167" fontId="13" fillId="0" borderId="13" xfId="32" applyNumberFormat="1" applyFont="1" applyFill="1" applyBorder="1" applyAlignment="1">
      <alignment horizontal="center" vertical="center"/>
    </xf>
    <xf numFmtId="167" fontId="14" fillId="0" borderId="5" xfId="32" applyNumberFormat="1" applyFont="1" applyFill="1" applyBorder="1" applyAlignment="1">
      <alignment horizontal="center" vertical="center"/>
    </xf>
    <xf numFmtId="0" fontId="13" fillId="0" borderId="0" xfId="31" applyFont="1" applyBorder="1" applyAlignment="1">
      <alignment vertical="center"/>
    </xf>
    <xf numFmtId="3" fontId="6" fillId="2" borderId="13" xfId="31" applyNumberFormat="1" applyFont="1" applyFill="1" applyBorder="1" applyAlignment="1">
      <alignment vertical="center"/>
    </xf>
    <xf numFmtId="3" fontId="1" fillId="0" borderId="0" xfId="31" applyNumberFormat="1" applyBorder="1"/>
    <xf numFmtId="9" fontId="17" fillId="0" borderId="0" xfId="32" applyFont="1" applyBorder="1"/>
    <xf numFmtId="9" fontId="1" fillId="0" borderId="8" xfId="32" applyNumberFormat="1" applyFont="1" applyFill="1" applyBorder="1" applyAlignment="1">
      <alignment vertical="center"/>
    </xf>
    <xf numFmtId="0" fontId="10" fillId="0" borderId="9" xfId="31" applyFont="1" applyBorder="1" applyAlignment="1">
      <alignment horizontal="center" vertical="center" wrapText="1"/>
    </xf>
    <xf numFmtId="0" fontId="10" fillId="2" borderId="9" xfId="31" applyFont="1" applyFill="1" applyBorder="1" applyAlignment="1">
      <alignment horizontal="center" vertical="center" wrapText="1"/>
    </xf>
    <xf numFmtId="0" fontId="10" fillId="0" borderId="11" xfId="31" applyFont="1" applyBorder="1" applyAlignment="1">
      <alignment horizontal="center" vertical="center" wrapText="1"/>
    </xf>
    <xf numFmtId="0" fontId="1" fillId="11" borderId="0" xfId="31" applyFill="1" applyBorder="1"/>
    <xf numFmtId="0" fontId="0" fillId="0" borderId="0" xfId="0" applyBorder="1" applyAlignment="1">
      <alignment horizontal="center"/>
    </xf>
    <xf numFmtId="9" fontId="4" fillId="3" borderId="22" xfId="32" applyNumberFormat="1" applyFont="1" applyFill="1" applyBorder="1" applyAlignment="1">
      <alignment vertical="center"/>
    </xf>
    <xf numFmtId="0" fontId="30" fillId="0" borderId="0" xfId="0" applyFont="1"/>
    <xf numFmtId="14" fontId="0" fillId="0" borderId="0" xfId="0" applyNumberFormat="1" applyFont="1" applyBorder="1" applyAlignment="1">
      <alignment horizontal="left"/>
    </xf>
    <xf numFmtId="0" fontId="26" fillId="0" borderId="0" xfId="0" applyFont="1" applyAlignment="1">
      <alignment vertical="center"/>
    </xf>
    <xf numFmtId="0" fontId="10" fillId="0" borderId="38" xfId="31" applyFont="1" applyBorder="1" applyAlignment="1">
      <alignment horizontal="center" vertical="center" wrapText="1"/>
    </xf>
    <xf numFmtId="3" fontId="1" fillId="0" borderId="26" xfId="31" applyNumberFormat="1" applyFont="1" applyFill="1" applyBorder="1" applyAlignment="1">
      <alignment vertical="center"/>
    </xf>
    <xf numFmtId="0" fontId="10" fillId="13" borderId="9" xfId="31" applyFont="1" applyFill="1" applyBorder="1" applyAlignment="1">
      <alignment horizontal="center" vertical="center" wrapText="1"/>
    </xf>
    <xf numFmtId="3" fontId="1" fillId="13" borderId="8" xfId="31" applyNumberFormat="1" applyFont="1" applyFill="1" applyBorder="1" applyAlignment="1">
      <alignment vertical="center"/>
    </xf>
    <xf numFmtId="3" fontId="1" fillId="13" borderId="5" xfId="31" applyNumberFormat="1" applyFont="1" applyFill="1" applyBorder="1" applyAlignment="1">
      <alignment vertical="center"/>
    </xf>
    <xf numFmtId="3" fontId="1" fillId="0" borderId="0" xfId="31" applyNumberFormat="1" applyFill="1" applyBorder="1"/>
    <xf numFmtId="0" fontId="31" fillId="0" borderId="0" xfId="31" applyFont="1" applyFill="1" applyBorder="1"/>
    <xf numFmtId="3" fontId="11" fillId="0" borderId="0" xfId="31" applyNumberFormat="1" applyFont="1" applyBorder="1" applyAlignment="1">
      <alignment vertical="center"/>
    </xf>
    <xf numFmtId="0" fontId="32" fillId="0" borderId="5" xfId="0" applyFont="1" applyBorder="1" applyAlignment="1">
      <alignment horizontal="left" vertical="center" wrapText="1"/>
    </xf>
    <xf numFmtId="3" fontId="1" fillId="0" borderId="21" xfId="31" applyNumberFormat="1" applyFont="1" applyFill="1" applyBorder="1" applyAlignment="1">
      <alignment vertical="center"/>
    </xf>
    <xf numFmtId="3" fontId="1" fillId="0" borderId="63" xfId="31" applyNumberFormat="1" applyFont="1" applyFill="1" applyBorder="1" applyAlignment="1">
      <alignment vertical="center"/>
    </xf>
    <xf numFmtId="0" fontId="4" fillId="0" borderId="5" xfId="31" applyFont="1" applyBorder="1" applyAlignment="1">
      <alignment horizontal="center" vertical="center" wrapText="1"/>
    </xf>
    <xf numFmtId="0" fontId="4" fillId="0" borderId="6" xfId="31" applyFont="1" applyBorder="1" applyAlignment="1">
      <alignment horizontal="center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3" fontId="13" fillId="2" borderId="5" xfId="31" applyNumberFormat="1" applyFont="1" applyFill="1" applyBorder="1" applyAlignment="1">
      <alignment vertical="center"/>
    </xf>
    <xf numFmtId="0" fontId="4" fillId="0" borderId="0" xfId="31" applyFont="1" applyBorder="1" applyAlignment="1">
      <alignment vertical="center"/>
    </xf>
    <xf numFmtId="3" fontId="1" fillId="0" borderId="34" xfId="31" applyNumberFormat="1" applyFont="1" applyFill="1" applyBorder="1" applyAlignment="1">
      <alignment vertical="center"/>
    </xf>
    <xf numFmtId="3" fontId="1" fillId="2" borderId="34" xfId="31" applyNumberFormat="1" applyFont="1" applyFill="1" applyBorder="1" applyAlignment="1">
      <alignment vertical="center"/>
    </xf>
    <xf numFmtId="9" fontId="1" fillId="0" borderId="34" xfId="32" applyFont="1" applyFill="1" applyBorder="1" applyAlignment="1">
      <alignment vertical="center"/>
    </xf>
    <xf numFmtId="3" fontId="1" fillId="13" borderId="34" xfId="31" applyNumberFormat="1" applyFont="1" applyFill="1" applyBorder="1" applyAlignment="1">
      <alignment vertical="center"/>
    </xf>
    <xf numFmtId="0" fontId="1" fillId="0" borderId="0" xfId="31" applyFont="1" applyBorder="1" applyAlignment="1">
      <alignment horizontal="right"/>
    </xf>
    <xf numFmtId="0" fontId="4" fillId="0" borderId="5" xfId="31" applyFont="1" applyBorder="1" applyAlignment="1">
      <alignment horizontal="center" vertical="center" wrapText="1"/>
    </xf>
    <xf numFmtId="0" fontId="4" fillId="0" borderId="6" xfId="31" applyFont="1" applyBorder="1" applyAlignment="1">
      <alignment horizontal="center" vertical="center" wrapText="1"/>
    </xf>
    <xf numFmtId="0" fontId="1" fillId="0" borderId="0" xfId="31" applyFont="1" applyFill="1" applyBorder="1" applyAlignment="1"/>
    <xf numFmtId="0" fontId="13" fillId="0" borderId="0" xfId="31" applyFont="1" applyFill="1" applyBorder="1"/>
    <xf numFmtId="3" fontId="1" fillId="0" borderId="5" xfId="31" applyNumberFormat="1" applyFont="1" applyBorder="1" applyAlignment="1">
      <alignment horizontal="right" vertical="center" wrapText="1"/>
    </xf>
    <xf numFmtId="0" fontId="1" fillId="0" borderId="10" xfId="31" applyBorder="1" applyAlignment="1">
      <alignment vertical="center"/>
    </xf>
    <xf numFmtId="3" fontId="1" fillId="0" borderId="6" xfId="31" applyNumberFormat="1" applyFont="1" applyBorder="1" applyAlignment="1">
      <alignment horizontal="right" vertical="center" wrapText="1"/>
    </xf>
    <xf numFmtId="3" fontId="1" fillId="0" borderId="31" xfId="31" applyNumberFormat="1" applyFont="1" applyBorder="1" applyAlignment="1">
      <alignment horizontal="right" vertical="center" wrapText="1"/>
    </xf>
    <xf numFmtId="3" fontId="1" fillId="0" borderId="26" xfId="31" applyNumberFormat="1" applyFont="1" applyBorder="1" applyAlignment="1">
      <alignment horizontal="right" vertical="center" wrapText="1"/>
    </xf>
    <xf numFmtId="3" fontId="1" fillId="0" borderId="25" xfId="31" applyNumberFormat="1" applyFont="1" applyBorder="1" applyAlignment="1">
      <alignment horizontal="right" vertical="center" wrapText="1"/>
    </xf>
    <xf numFmtId="0" fontId="1" fillId="0" borderId="12" xfId="31" applyBorder="1" applyAlignment="1">
      <alignment vertical="center"/>
    </xf>
    <xf numFmtId="3" fontId="1" fillId="2" borderId="17" xfId="31" applyNumberFormat="1" applyFont="1" applyFill="1" applyBorder="1" applyAlignment="1">
      <alignment vertical="center"/>
    </xf>
    <xf numFmtId="3" fontId="1" fillId="0" borderId="21" xfId="31" applyNumberFormat="1" applyFont="1" applyBorder="1" applyAlignment="1">
      <alignment horizontal="right" vertical="center" wrapText="1"/>
    </xf>
    <xf numFmtId="3" fontId="1" fillId="0" borderId="33" xfId="31" applyNumberFormat="1" applyFont="1" applyBorder="1" applyAlignment="1">
      <alignment horizontal="right" vertical="center" wrapText="1"/>
    </xf>
    <xf numFmtId="3" fontId="1" fillId="0" borderId="32" xfId="31" applyNumberFormat="1" applyFont="1" applyBorder="1" applyAlignment="1">
      <alignment horizontal="right" vertical="center" wrapText="1"/>
    </xf>
    <xf numFmtId="0" fontId="1" fillId="0" borderId="63" xfId="31" applyBorder="1" applyAlignment="1">
      <alignment vertical="center"/>
    </xf>
    <xf numFmtId="3" fontId="1" fillId="2" borderId="22" xfId="31" applyNumberFormat="1" applyFont="1" applyFill="1" applyBorder="1" applyAlignment="1">
      <alignment vertical="center"/>
    </xf>
    <xf numFmtId="3" fontId="13" fillId="3" borderId="5" xfId="31" applyNumberFormat="1" applyFont="1" applyFill="1" applyBorder="1" applyAlignment="1">
      <alignment vertical="center"/>
    </xf>
    <xf numFmtId="3" fontId="13" fillId="3" borderId="21" xfId="31" applyNumberFormat="1" applyFont="1" applyFill="1" applyBorder="1" applyAlignment="1">
      <alignment vertical="center"/>
    </xf>
    <xf numFmtId="3" fontId="1" fillId="13" borderId="13" xfId="31" applyNumberFormat="1" applyFont="1" applyFill="1" applyBorder="1" applyAlignment="1">
      <alignment vertical="center"/>
    </xf>
    <xf numFmtId="9" fontId="1" fillId="0" borderId="13" xfId="32" applyNumberFormat="1" applyFont="1" applyFill="1" applyBorder="1" applyAlignment="1">
      <alignment vertical="center"/>
    </xf>
    <xf numFmtId="3" fontId="1" fillId="0" borderId="14" xfId="31" applyNumberFormat="1" applyFont="1" applyFill="1" applyBorder="1" applyAlignment="1">
      <alignment vertical="center"/>
    </xf>
    <xf numFmtId="3" fontId="13" fillId="0" borderId="34" xfId="31" applyNumberFormat="1" applyFont="1" applyFill="1" applyBorder="1" applyAlignment="1">
      <alignment vertical="center"/>
    </xf>
    <xf numFmtId="3" fontId="13" fillId="2" borderId="34" xfId="31" applyNumberFormat="1" applyFont="1" applyFill="1" applyBorder="1" applyAlignment="1">
      <alignment vertical="center"/>
    </xf>
    <xf numFmtId="3" fontId="13" fillId="13" borderId="34" xfId="31" applyNumberFormat="1" applyFont="1" applyFill="1" applyBorder="1" applyAlignment="1">
      <alignment vertical="center"/>
    </xf>
    <xf numFmtId="3" fontId="1" fillId="0" borderId="12" xfId="31" applyNumberFormat="1" applyFont="1" applyFill="1" applyBorder="1" applyAlignment="1">
      <alignment vertical="center"/>
    </xf>
    <xf numFmtId="9" fontId="1" fillId="0" borderId="21" xfId="32" applyNumberFormat="1" applyFont="1" applyFill="1" applyBorder="1" applyAlignment="1">
      <alignment vertical="center"/>
    </xf>
    <xf numFmtId="3" fontId="1" fillId="0" borderId="36" xfId="31" applyNumberFormat="1" applyFont="1" applyFill="1" applyBorder="1" applyAlignment="1">
      <alignment vertical="center"/>
    </xf>
    <xf numFmtId="3" fontId="1" fillId="0" borderId="22" xfId="31" applyNumberFormat="1" applyFont="1" applyFill="1" applyBorder="1" applyAlignment="1">
      <alignment vertical="center"/>
    </xf>
    <xf numFmtId="9" fontId="1" fillId="0" borderId="22" xfId="32" applyFont="1" applyFill="1" applyBorder="1" applyAlignment="1">
      <alignment vertical="center"/>
    </xf>
    <xf numFmtId="3" fontId="1" fillId="13" borderId="22" xfId="31" applyNumberFormat="1" applyFont="1" applyFill="1" applyBorder="1" applyAlignment="1">
      <alignment vertical="center"/>
    </xf>
    <xf numFmtId="9" fontId="1" fillId="0" borderId="22" xfId="32" applyNumberFormat="1" applyFont="1" applyFill="1" applyBorder="1" applyAlignment="1">
      <alignment vertical="center"/>
    </xf>
    <xf numFmtId="3" fontId="1" fillId="0" borderId="23" xfId="31" applyNumberFormat="1" applyFont="1" applyFill="1" applyBorder="1" applyAlignment="1">
      <alignment vertical="center"/>
    </xf>
    <xf numFmtId="3" fontId="13" fillId="3" borderId="22" xfId="31" applyNumberFormat="1" applyFont="1" applyFill="1" applyBorder="1" applyAlignment="1">
      <alignment vertical="center"/>
    </xf>
    <xf numFmtId="49" fontId="34" fillId="0" borderId="35" xfId="0" applyNumberFormat="1" applyFont="1" applyBorder="1" applyAlignment="1">
      <alignment horizontal="center" vertical="center" wrapText="1"/>
    </xf>
    <xf numFmtId="0" fontId="4" fillId="0" borderId="22" xfId="31" applyFont="1" applyBorder="1" applyAlignment="1">
      <alignment horizontal="center" vertical="center" textRotation="90" wrapText="1"/>
    </xf>
    <xf numFmtId="3" fontId="13" fillId="0" borderId="22" xfId="31" applyNumberFormat="1" applyFont="1" applyFill="1" applyBorder="1" applyAlignment="1">
      <alignment vertical="center"/>
    </xf>
    <xf numFmtId="3" fontId="13" fillId="0" borderId="23" xfId="31" applyNumberFormat="1" applyFont="1" applyFill="1" applyBorder="1" applyAlignment="1">
      <alignment vertical="center"/>
    </xf>
    <xf numFmtId="3" fontId="13" fillId="14" borderId="22" xfId="31" applyNumberFormat="1" applyFont="1" applyFill="1" applyBorder="1" applyAlignment="1">
      <alignment vertical="center"/>
    </xf>
    <xf numFmtId="3" fontId="13" fillId="13" borderId="22" xfId="31" applyNumberFormat="1" applyFont="1" applyFill="1" applyBorder="1" applyAlignment="1">
      <alignment vertical="center"/>
    </xf>
    <xf numFmtId="3" fontId="6" fillId="0" borderId="22" xfId="31" applyNumberFormat="1" applyFont="1" applyFill="1" applyBorder="1" applyAlignment="1">
      <alignment vertical="center"/>
    </xf>
    <xf numFmtId="0" fontId="36" fillId="0" borderId="48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32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6" fillId="0" borderId="8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13" xfId="0" applyFont="1" applyFill="1" applyBorder="1" applyAlignment="1">
      <alignment horizontal="left" vertical="center" wrapText="1"/>
    </xf>
    <xf numFmtId="0" fontId="36" fillId="0" borderId="21" xfId="0" applyFont="1" applyFill="1" applyBorder="1" applyAlignment="1">
      <alignment horizontal="left" vertical="center" wrapText="1"/>
    </xf>
    <xf numFmtId="3" fontId="13" fillId="2" borderId="22" xfId="31" applyNumberFormat="1" applyFont="1" applyFill="1" applyBorder="1" applyAlignment="1">
      <alignment vertical="center"/>
    </xf>
    <xf numFmtId="3" fontId="6" fillId="0" borderId="22" xfId="31" applyNumberFormat="1" applyFont="1" applyFill="1" applyBorder="1" applyAlignment="1">
      <alignment horizontal="center" vertical="center"/>
    </xf>
    <xf numFmtId="0" fontId="32" fillId="10" borderId="13" xfId="0" applyFont="1" applyFill="1" applyBorder="1" applyAlignment="1">
      <alignment horizontal="left" vertical="center" wrapText="1"/>
    </xf>
    <xf numFmtId="0" fontId="32" fillId="10" borderId="8" xfId="0" applyFont="1" applyFill="1" applyBorder="1" applyAlignment="1">
      <alignment horizontal="left" vertical="center" wrapText="1"/>
    </xf>
    <xf numFmtId="0" fontId="32" fillId="10" borderId="34" xfId="0" applyFont="1" applyFill="1" applyBorder="1" applyAlignment="1">
      <alignment horizontal="left" vertical="center" wrapText="1"/>
    </xf>
    <xf numFmtId="3" fontId="8" fillId="10" borderId="22" xfId="31" applyNumberFormat="1" applyFont="1" applyFill="1" applyBorder="1" applyAlignment="1">
      <alignment vertical="center"/>
    </xf>
    <xf numFmtId="3" fontId="1" fillId="0" borderId="61" xfId="31" applyNumberFormat="1" applyFont="1" applyFill="1" applyBorder="1" applyAlignment="1">
      <alignment vertical="center"/>
    </xf>
    <xf numFmtId="3" fontId="37" fillId="0" borderId="22" xfId="31" applyNumberFormat="1" applyFont="1" applyFill="1" applyBorder="1" applyAlignment="1">
      <alignment vertical="center"/>
    </xf>
    <xf numFmtId="3" fontId="1" fillId="0" borderId="3" xfId="31" applyNumberFormat="1" applyFont="1" applyFill="1" applyBorder="1" applyAlignment="1">
      <alignment vertical="center"/>
    </xf>
    <xf numFmtId="4" fontId="37" fillId="2" borderId="8" xfId="31" applyNumberFormat="1" applyFont="1" applyFill="1" applyBorder="1" applyAlignment="1">
      <alignment vertical="center"/>
    </xf>
    <xf numFmtId="4" fontId="37" fillId="2" borderId="13" xfId="31" applyNumberFormat="1" applyFont="1" applyFill="1" applyBorder="1" applyAlignment="1">
      <alignment vertical="center"/>
    </xf>
    <xf numFmtId="4" fontId="37" fillId="2" borderId="8" xfId="31" applyNumberFormat="1" applyFont="1" applyFill="1" applyBorder="1" applyAlignment="1">
      <alignment horizontal="right" vertical="center"/>
    </xf>
    <xf numFmtId="3" fontId="1" fillId="0" borderId="59" xfId="31" applyNumberFormat="1" applyFont="1" applyFill="1" applyBorder="1" applyAlignment="1">
      <alignment vertical="center"/>
    </xf>
    <xf numFmtId="3" fontId="1" fillId="0" borderId="48" xfId="31" applyNumberFormat="1" applyFont="1" applyFill="1" applyBorder="1" applyAlignment="1">
      <alignment vertical="center"/>
    </xf>
    <xf numFmtId="3" fontId="1" fillId="0" borderId="25" xfId="31" applyNumberFormat="1" applyFont="1" applyFill="1" applyBorder="1" applyAlignment="1">
      <alignment vertical="center"/>
    </xf>
    <xf numFmtId="3" fontId="1" fillId="0" borderId="37" xfId="31" applyNumberFormat="1" applyFont="1" applyFill="1" applyBorder="1" applyAlignment="1">
      <alignment vertical="center"/>
    </xf>
    <xf numFmtId="3" fontId="1" fillId="0" borderId="2" xfId="31" applyNumberFormat="1" applyFont="1" applyFill="1" applyBorder="1" applyAlignment="1">
      <alignment vertical="center"/>
    </xf>
    <xf numFmtId="4" fontId="37" fillId="2" borderId="5" xfId="31" applyNumberFormat="1" applyFont="1" applyFill="1" applyBorder="1" applyAlignment="1">
      <alignment vertical="center"/>
    </xf>
    <xf numFmtId="4" fontId="37" fillId="2" borderId="21" xfId="31" applyNumberFormat="1" applyFont="1" applyFill="1" applyBorder="1" applyAlignment="1">
      <alignment vertical="center"/>
    </xf>
    <xf numFmtId="4" fontId="37" fillId="2" borderId="13" xfId="40" applyNumberFormat="1" applyFont="1" applyFill="1" applyBorder="1" applyAlignment="1">
      <alignment horizontal="right" vertical="center"/>
    </xf>
    <xf numFmtId="4" fontId="37" fillId="2" borderId="8" xfId="40" applyNumberFormat="1" applyFont="1" applyFill="1" applyBorder="1" applyAlignment="1">
      <alignment horizontal="right" vertical="center"/>
    </xf>
    <xf numFmtId="4" fontId="37" fillId="2" borderId="34" xfId="40" applyNumberFormat="1" applyFont="1" applyFill="1" applyBorder="1" applyAlignment="1">
      <alignment horizontal="right" vertical="center"/>
    </xf>
    <xf numFmtId="4" fontId="37" fillId="2" borderId="5" xfId="40" applyNumberFormat="1" applyFont="1" applyFill="1" applyBorder="1" applyAlignment="1">
      <alignment horizontal="right" vertical="center"/>
    </xf>
    <xf numFmtId="0" fontId="4" fillId="0" borderId="17" xfId="31" applyFont="1" applyBorder="1" applyAlignment="1">
      <alignment horizontal="center" vertical="center" textRotation="90" wrapText="1"/>
    </xf>
    <xf numFmtId="0" fontId="4" fillId="0" borderId="34" xfId="31" applyFont="1" applyBorder="1" applyAlignment="1">
      <alignment horizontal="center" vertical="center" textRotation="90" wrapText="1"/>
    </xf>
    <xf numFmtId="49" fontId="34" fillId="0" borderId="42" xfId="0" applyNumberFormat="1" applyFont="1" applyBorder="1" applyAlignment="1">
      <alignment horizontal="center" vertical="center" wrapText="1"/>
    </xf>
    <xf numFmtId="49" fontId="34" fillId="0" borderId="43" xfId="0" applyNumberFormat="1" applyFont="1" applyBorder="1" applyAlignment="1">
      <alignment horizontal="center" vertical="center" wrapText="1"/>
    </xf>
    <xf numFmtId="0" fontId="36" fillId="0" borderId="25" xfId="0" applyFont="1" applyBorder="1" applyAlignment="1">
      <alignment horizontal="left" vertical="center" wrapText="1"/>
    </xf>
    <xf numFmtId="4" fontId="37" fillId="2" borderId="21" xfId="40" applyNumberFormat="1" applyFont="1" applyFill="1" applyBorder="1" applyAlignment="1">
      <alignment horizontal="right" vertical="center"/>
    </xf>
    <xf numFmtId="4" fontId="37" fillId="2" borderId="22" xfId="40" applyNumberFormat="1" applyFont="1" applyFill="1" applyBorder="1" applyAlignment="1">
      <alignment horizontal="right" vertical="center"/>
    </xf>
    <xf numFmtId="3" fontId="6" fillId="0" borderId="40" xfId="31" applyNumberFormat="1" applyFont="1" applyFill="1" applyBorder="1" applyAlignment="1">
      <alignment vertical="center"/>
    </xf>
    <xf numFmtId="3" fontId="6" fillId="0" borderId="17" xfId="31" applyNumberFormat="1" applyFont="1" applyFill="1" applyBorder="1" applyAlignment="1">
      <alignment vertical="center"/>
    </xf>
    <xf numFmtId="3" fontId="1" fillId="0" borderId="17" xfId="31" applyNumberFormat="1" applyFont="1" applyFill="1" applyBorder="1" applyAlignment="1">
      <alignment vertical="center"/>
    </xf>
    <xf numFmtId="9" fontId="1" fillId="0" borderId="17" xfId="32" applyFont="1" applyFill="1" applyBorder="1" applyAlignment="1">
      <alignment vertical="center"/>
    </xf>
    <xf numFmtId="3" fontId="1" fillId="13" borderId="17" xfId="31" applyNumberFormat="1" applyFont="1" applyFill="1" applyBorder="1" applyAlignment="1">
      <alignment vertical="center"/>
    </xf>
    <xf numFmtId="9" fontId="1" fillId="0" borderId="17" xfId="32" applyNumberFormat="1" applyFont="1" applyFill="1" applyBorder="1" applyAlignment="1">
      <alignment vertical="center"/>
    </xf>
    <xf numFmtId="3" fontId="1" fillId="0" borderId="41" xfId="31" applyNumberFormat="1" applyFont="1" applyFill="1" applyBorder="1" applyAlignment="1">
      <alignment vertical="center"/>
    </xf>
    <xf numFmtId="3" fontId="6" fillId="0" borderId="34" xfId="31" applyNumberFormat="1" applyFont="1" applyFill="1" applyBorder="1" applyAlignment="1">
      <alignment vertical="center"/>
    </xf>
    <xf numFmtId="3" fontId="9" fillId="2" borderId="34" xfId="31" applyNumberFormat="1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9" fillId="0" borderId="5" xfId="31" applyFont="1" applyBorder="1" applyAlignment="1">
      <alignment horizontal="center" vertical="center" wrapText="1"/>
    </xf>
    <xf numFmtId="0" fontId="1" fillId="0" borderId="9" xfId="31" applyFont="1" applyBorder="1" applyAlignment="1">
      <alignment horizontal="center" vertical="center" wrapText="1"/>
    </xf>
    <xf numFmtId="0" fontId="1" fillId="2" borderId="9" xfId="31" applyFont="1" applyFill="1" applyBorder="1" applyAlignment="1">
      <alignment horizontal="center" vertical="center" wrapText="1"/>
    </xf>
    <xf numFmtId="0" fontId="1" fillId="13" borderId="9" xfId="31" applyFont="1" applyFill="1" applyBorder="1" applyAlignment="1">
      <alignment horizontal="center" vertical="center" wrapText="1"/>
    </xf>
    <xf numFmtId="0" fontId="1" fillId="0" borderId="11" xfId="31" applyFont="1" applyBorder="1" applyAlignment="1">
      <alignment horizontal="center" vertical="center" wrapText="1"/>
    </xf>
    <xf numFmtId="0" fontId="40" fillId="0" borderId="5" xfId="0" applyFont="1" applyBorder="1" applyAlignment="1">
      <alignment horizontal="left" vertical="center" wrapText="1"/>
    </xf>
    <xf numFmtId="0" fontId="40" fillId="0" borderId="5" xfId="0" applyFont="1" applyBorder="1" applyAlignment="1">
      <alignment horizontal="center" vertical="center" wrapText="1"/>
    </xf>
    <xf numFmtId="3" fontId="1" fillId="0" borderId="0" xfId="31" applyNumberFormat="1" applyFont="1" applyBorder="1" applyAlignment="1">
      <alignment vertical="center"/>
    </xf>
    <xf numFmtId="49" fontId="39" fillId="0" borderId="34" xfId="0" applyNumberFormat="1" applyFont="1" applyBorder="1" applyAlignment="1">
      <alignment horizontal="center" vertical="center" wrapText="1"/>
    </xf>
    <xf numFmtId="0" fontId="39" fillId="0" borderId="34" xfId="0" applyFont="1" applyBorder="1" applyAlignment="1">
      <alignment horizontal="left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0" fillId="0" borderId="13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 wrapText="1"/>
    </xf>
    <xf numFmtId="49" fontId="40" fillId="0" borderId="3" xfId="0" applyNumberFormat="1" applyFont="1" applyBorder="1" applyAlignment="1">
      <alignment horizontal="center" vertical="center" wrapText="1"/>
    </xf>
    <xf numFmtId="0" fontId="4" fillId="0" borderId="17" xfId="31" applyFont="1" applyBorder="1" applyAlignment="1">
      <alignment horizontal="center" vertical="center" textRotation="90" wrapText="1"/>
    </xf>
    <xf numFmtId="49" fontId="34" fillId="0" borderId="42" xfId="0" applyNumberFormat="1" applyFont="1" applyBorder="1" applyAlignment="1">
      <alignment horizontal="center" vertical="center" wrapText="1"/>
    </xf>
    <xf numFmtId="3" fontId="8" fillId="10" borderId="17" xfId="31" applyNumberFormat="1" applyFont="1" applyFill="1" applyBorder="1" applyAlignment="1">
      <alignment vertical="center"/>
    </xf>
    <xf numFmtId="0" fontId="36" fillId="0" borderId="9" xfId="0" applyFont="1" applyBorder="1" applyAlignment="1">
      <alignment horizontal="left" vertical="center" wrapText="1"/>
    </xf>
    <xf numFmtId="0" fontId="32" fillId="10" borderId="9" xfId="0" applyFont="1" applyFill="1" applyBorder="1" applyAlignment="1">
      <alignment horizontal="left" vertical="center" wrapText="1"/>
    </xf>
    <xf numFmtId="3" fontId="1" fillId="0" borderId="9" xfId="31" applyNumberFormat="1" applyFont="1" applyFill="1" applyBorder="1" applyAlignment="1">
      <alignment vertical="center"/>
    </xf>
    <xf numFmtId="4" fontId="37" fillId="2" borderId="9" xfId="31" applyNumberFormat="1" applyFont="1" applyFill="1" applyBorder="1" applyAlignment="1">
      <alignment vertical="center"/>
    </xf>
    <xf numFmtId="9" fontId="1" fillId="0" borderId="9" xfId="32" applyFont="1" applyFill="1" applyBorder="1" applyAlignment="1">
      <alignment vertical="center"/>
    </xf>
    <xf numFmtId="3" fontId="1" fillId="13" borderId="9" xfId="31" applyNumberFormat="1" applyFont="1" applyFill="1" applyBorder="1" applyAlignment="1">
      <alignment vertical="center"/>
    </xf>
    <xf numFmtId="3" fontId="1" fillId="0" borderId="11" xfId="31" applyNumberFormat="1" applyFont="1" applyFill="1" applyBorder="1" applyAlignment="1">
      <alignment vertical="center"/>
    </xf>
    <xf numFmtId="4" fontId="41" fillId="2" borderId="22" xfId="31" applyNumberFormat="1" applyFont="1" applyFill="1" applyBorder="1" applyAlignment="1">
      <alignment vertical="center"/>
    </xf>
    <xf numFmtId="4" fontId="41" fillId="3" borderId="15" xfId="31" applyNumberFormat="1" applyFont="1" applyFill="1" applyBorder="1" applyAlignment="1">
      <alignment vertical="center"/>
    </xf>
    <xf numFmtId="4" fontId="41" fillId="14" borderId="22" xfId="31" applyNumberFormat="1" applyFont="1" applyFill="1" applyBorder="1" applyAlignment="1">
      <alignment vertical="center"/>
    </xf>
    <xf numFmtId="4" fontId="41" fillId="3" borderId="22" xfId="31" applyNumberFormat="1" applyFont="1" applyFill="1" applyBorder="1" applyAlignment="1">
      <alignment vertical="center"/>
    </xf>
    <xf numFmtId="4" fontId="37" fillId="2" borderId="22" xfId="40" applyNumberFormat="1" applyFont="1" applyFill="1" applyBorder="1" applyAlignment="1">
      <alignment vertical="center"/>
    </xf>
    <xf numFmtId="4" fontId="41" fillId="2" borderId="22" xfId="40" applyNumberFormat="1" applyFont="1" applyFill="1" applyBorder="1" applyAlignment="1">
      <alignment horizontal="right" vertical="center"/>
    </xf>
    <xf numFmtId="4" fontId="41" fillId="3" borderId="22" xfId="31" applyNumberFormat="1" applyFont="1" applyFill="1" applyBorder="1" applyAlignment="1">
      <alignment horizontal="right" vertical="center"/>
    </xf>
    <xf numFmtId="3" fontId="41" fillId="2" borderId="22" xfId="31" applyNumberFormat="1" applyFont="1" applyFill="1" applyBorder="1" applyAlignment="1">
      <alignment horizontal="right" vertical="center"/>
    </xf>
    <xf numFmtId="3" fontId="41" fillId="2" borderId="22" xfId="31" applyNumberFormat="1" applyFont="1" applyFill="1" applyBorder="1" applyAlignment="1">
      <alignment vertical="center"/>
    </xf>
    <xf numFmtId="3" fontId="41" fillId="3" borderId="22" xfId="31" applyNumberFormat="1" applyFont="1" applyFill="1" applyBorder="1" applyAlignment="1">
      <alignment vertical="center"/>
    </xf>
    <xf numFmtId="4" fontId="37" fillId="2" borderId="22" xfId="31" applyNumberFormat="1" applyFont="1" applyFill="1" applyBorder="1" applyAlignment="1">
      <alignment vertical="center"/>
    </xf>
    <xf numFmtId="4" fontId="37" fillId="2" borderId="17" xfId="31" applyNumberFormat="1" applyFont="1" applyFill="1" applyBorder="1" applyAlignment="1">
      <alignment vertical="center"/>
    </xf>
    <xf numFmtId="9" fontId="13" fillId="0" borderId="22" xfId="32" applyNumberFormat="1" applyFont="1" applyFill="1" applyBorder="1" applyAlignment="1">
      <alignment horizontal="right" vertical="center"/>
    </xf>
    <xf numFmtId="9" fontId="1" fillId="0" borderId="8" xfId="32" applyNumberFormat="1" applyFont="1" applyFill="1" applyBorder="1" applyAlignment="1">
      <alignment horizontal="right" vertical="center"/>
    </xf>
    <xf numFmtId="9" fontId="1" fillId="0" borderId="5" xfId="32" applyNumberFormat="1" applyFont="1" applyFill="1" applyBorder="1" applyAlignment="1">
      <alignment horizontal="right" vertical="center"/>
    </xf>
    <xf numFmtId="9" fontId="4" fillId="3" borderId="22" xfId="32" applyFont="1" applyFill="1" applyBorder="1" applyAlignment="1">
      <alignment horizontal="right" vertical="center"/>
    </xf>
    <xf numFmtId="9" fontId="1" fillId="0" borderId="13" xfId="32" applyNumberFormat="1" applyFont="1" applyFill="1" applyBorder="1" applyAlignment="1">
      <alignment horizontal="right" vertical="center"/>
    </xf>
    <xf numFmtId="9" fontId="1" fillId="0" borderId="17" xfId="32" applyNumberFormat="1" applyFont="1" applyFill="1" applyBorder="1" applyAlignment="1">
      <alignment horizontal="right" vertical="center"/>
    </xf>
    <xf numFmtId="9" fontId="1" fillId="0" borderId="22" xfId="32" applyNumberFormat="1" applyFont="1" applyFill="1" applyBorder="1" applyAlignment="1">
      <alignment horizontal="right" vertical="center"/>
    </xf>
    <xf numFmtId="9" fontId="1" fillId="0" borderId="34" xfId="32" applyNumberFormat="1" applyFont="1" applyFill="1" applyBorder="1" applyAlignment="1">
      <alignment horizontal="right" vertical="center"/>
    </xf>
    <xf numFmtId="9" fontId="13" fillId="0" borderId="34" xfId="31" applyNumberFormat="1" applyFont="1" applyFill="1" applyBorder="1" applyAlignment="1">
      <alignment vertical="center"/>
    </xf>
    <xf numFmtId="9" fontId="1" fillId="0" borderId="13" xfId="31" applyNumberFormat="1" applyFont="1" applyFill="1" applyBorder="1" applyAlignment="1">
      <alignment vertical="center"/>
    </xf>
    <xf numFmtId="9" fontId="1" fillId="0" borderId="5" xfId="31" applyNumberFormat="1" applyFont="1" applyFill="1" applyBorder="1" applyAlignment="1">
      <alignment vertical="center"/>
    </xf>
    <xf numFmtId="1" fontId="13" fillId="0" borderId="34" xfId="32" applyNumberFormat="1" applyFont="1" applyFill="1" applyBorder="1" applyAlignment="1">
      <alignment vertical="center"/>
    </xf>
    <xf numFmtId="1" fontId="1" fillId="0" borderId="5" xfId="32" applyNumberFormat="1" applyFont="1" applyFill="1" applyBorder="1" applyAlignment="1">
      <alignment vertical="center"/>
    </xf>
    <xf numFmtId="1" fontId="1" fillId="0" borderId="13" xfId="32" applyNumberFormat="1" applyFont="1" applyFill="1" applyBorder="1" applyAlignment="1">
      <alignment vertical="center"/>
    </xf>
    <xf numFmtId="49" fontId="32" fillId="0" borderId="21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center" wrapText="1"/>
    </xf>
    <xf numFmtId="9" fontId="1" fillId="0" borderId="34" xfId="32" applyNumberFormat="1" applyFont="1" applyFill="1" applyBorder="1" applyAlignment="1">
      <alignment vertical="center"/>
    </xf>
    <xf numFmtId="49" fontId="32" fillId="0" borderId="8" xfId="0" applyNumberFormat="1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9" fontId="13" fillId="0" borderId="22" xfId="32" applyFont="1" applyFill="1" applyBorder="1" applyAlignment="1">
      <alignment vertical="center"/>
    </xf>
    <xf numFmtId="49" fontId="33" fillId="15" borderId="35" xfId="0" applyNumberFormat="1" applyFont="1" applyFill="1" applyBorder="1" applyAlignment="1">
      <alignment horizontal="center" vertical="center" wrapText="1"/>
    </xf>
    <xf numFmtId="0" fontId="33" fillId="15" borderId="22" xfId="0" applyFont="1" applyFill="1" applyBorder="1" applyAlignment="1">
      <alignment horizontal="left" vertical="center" wrapText="1"/>
    </xf>
    <xf numFmtId="3" fontId="13" fillId="15" borderId="22" xfId="31" applyNumberFormat="1" applyFont="1" applyFill="1" applyBorder="1" applyAlignment="1">
      <alignment vertical="center"/>
    </xf>
    <xf numFmtId="9" fontId="13" fillId="15" borderId="22" xfId="32" applyFont="1" applyFill="1" applyBorder="1" applyAlignment="1">
      <alignment vertical="center"/>
    </xf>
    <xf numFmtId="9" fontId="13" fillId="15" borderId="22" xfId="32" applyNumberFormat="1" applyFont="1" applyFill="1" applyBorder="1" applyAlignment="1">
      <alignment vertical="center"/>
    </xf>
    <xf numFmtId="3" fontId="13" fillId="15" borderId="23" xfId="31" applyNumberFormat="1" applyFont="1" applyFill="1" applyBorder="1" applyAlignment="1">
      <alignment vertical="center"/>
    </xf>
    <xf numFmtId="49" fontId="32" fillId="0" borderId="34" xfId="0" applyNumberFormat="1" applyFont="1" applyBorder="1" applyAlignment="1">
      <alignment horizontal="center" vertical="center" wrapText="1"/>
    </xf>
    <xf numFmtId="0" fontId="32" fillId="0" borderId="34" xfId="0" applyFont="1" applyBorder="1" applyAlignment="1">
      <alignment horizontal="left" vertical="center" wrapText="1"/>
    </xf>
    <xf numFmtId="3" fontId="1" fillId="2" borderId="8" xfId="31" applyNumberFormat="1" applyFont="1" applyFill="1" applyBorder="1" applyAlignment="1">
      <alignment horizontal="right" vertical="center" wrapText="1"/>
    </xf>
    <xf numFmtId="9" fontId="1" fillId="15" borderId="22" xfId="32" applyFont="1" applyFill="1" applyBorder="1" applyAlignment="1">
      <alignment vertical="center"/>
    </xf>
    <xf numFmtId="9" fontId="1" fillId="15" borderId="22" xfId="32" applyNumberFormat="1" applyFont="1" applyFill="1" applyBorder="1" applyAlignment="1">
      <alignment vertical="center"/>
    </xf>
    <xf numFmtId="14" fontId="0" fillId="0" borderId="0" xfId="0" applyNumberFormat="1" applyBorder="1"/>
    <xf numFmtId="3" fontId="1" fillId="6" borderId="5" xfId="31" applyNumberFormat="1" applyFont="1" applyFill="1" applyBorder="1" applyAlignment="1">
      <alignment vertical="center"/>
    </xf>
    <xf numFmtId="3" fontId="1" fillId="6" borderId="21" xfId="31" applyNumberFormat="1" applyFont="1" applyFill="1" applyBorder="1" applyAlignment="1">
      <alignment vertical="center"/>
    </xf>
    <xf numFmtId="9" fontId="1" fillId="1" borderId="8" xfId="32" applyFont="1" applyFill="1" applyBorder="1" applyAlignment="1">
      <alignment vertical="center"/>
    </xf>
    <xf numFmtId="3" fontId="1" fillId="16" borderId="8" xfId="31" applyNumberFormat="1" applyFont="1" applyFill="1" applyBorder="1" applyAlignment="1">
      <alignment vertical="center"/>
    </xf>
    <xf numFmtId="9" fontId="1" fillId="1" borderId="34" xfId="32" applyFont="1" applyFill="1" applyBorder="1" applyAlignment="1">
      <alignment vertical="center"/>
    </xf>
    <xf numFmtId="3" fontId="1" fillId="16" borderId="34" xfId="31" applyNumberFormat="1" applyFont="1" applyFill="1" applyBorder="1" applyAlignment="1">
      <alignment vertical="center"/>
    </xf>
    <xf numFmtId="3" fontId="8" fillId="1" borderId="22" xfId="31" applyNumberFormat="1" applyFont="1" applyFill="1" applyBorder="1" applyAlignment="1">
      <alignment vertical="center"/>
    </xf>
    <xf numFmtId="0" fontId="32" fillId="1" borderId="13" xfId="0" applyFont="1" applyFill="1" applyBorder="1" applyAlignment="1">
      <alignment horizontal="left" vertical="center" wrapText="1"/>
    </xf>
    <xf numFmtId="0" fontId="32" fillId="1" borderId="34" xfId="0" applyFont="1" applyFill="1" applyBorder="1" applyAlignment="1">
      <alignment horizontal="left" vertical="center" wrapText="1"/>
    </xf>
    <xf numFmtId="3" fontId="1" fillId="17" borderId="8" xfId="31" applyNumberFormat="1" applyFont="1" applyFill="1" applyBorder="1" applyAlignment="1">
      <alignment vertical="center"/>
    </xf>
    <xf numFmtId="3" fontId="1" fillId="17" borderId="34" xfId="31" applyNumberFormat="1" applyFont="1" applyFill="1" applyBorder="1" applyAlignment="1">
      <alignment vertical="center"/>
    </xf>
    <xf numFmtId="3" fontId="1" fillId="17" borderId="22" xfId="31" applyNumberFormat="1" applyFont="1" applyFill="1" applyBorder="1" applyAlignment="1">
      <alignment vertical="center"/>
    </xf>
    <xf numFmtId="3" fontId="1" fillId="18" borderId="22" xfId="31" applyNumberFormat="1" applyFont="1" applyFill="1" applyBorder="1" applyAlignment="1">
      <alignment vertical="center"/>
    </xf>
    <xf numFmtId="0" fontId="4" fillId="0" borderId="5" xfId="31" applyFont="1" applyBorder="1" applyAlignment="1">
      <alignment horizontal="center" vertical="center" wrapText="1"/>
    </xf>
    <xf numFmtId="0" fontId="6" fillId="0" borderId="8" xfId="31" applyFont="1" applyBorder="1" applyAlignment="1">
      <alignment horizontal="left" vertical="center" wrapText="1"/>
    </xf>
    <xf numFmtId="3" fontId="6" fillId="0" borderId="5" xfId="31" applyNumberFormat="1" applyFont="1" applyBorder="1" applyAlignment="1">
      <alignment vertical="center"/>
    </xf>
    <xf numFmtId="3" fontId="6" fillId="0" borderId="21" xfId="31" applyNumberFormat="1" applyFont="1" applyBorder="1" applyAlignment="1">
      <alignment vertical="center"/>
    </xf>
    <xf numFmtId="0" fontId="9" fillId="2" borderId="35" xfId="31" applyFont="1" applyFill="1" applyBorder="1" applyAlignment="1">
      <alignment horizontal="center" vertical="center" wrapText="1"/>
    </xf>
    <xf numFmtId="0" fontId="9" fillId="2" borderId="42" xfId="31" applyFont="1" applyFill="1" applyBorder="1" applyAlignment="1">
      <alignment horizontal="center" vertical="center" wrapText="1"/>
    </xf>
    <xf numFmtId="3" fontId="9" fillId="3" borderId="13" xfId="31" applyNumberFormat="1" applyFont="1" applyFill="1" applyBorder="1" applyAlignment="1">
      <alignment vertical="center"/>
    </xf>
    <xf numFmtId="3" fontId="9" fillId="3" borderId="5" xfId="31" applyNumberFormat="1" applyFont="1" applyFill="1" applyBorder="1" applyAlignment="1">
      <alignment vertical="center"/>
    </xf>
    <xf numFmtId="3" fontId="9" fillId="3" borderId="21" xfId="31" applyNumberFormat="1" applyFont="1" applyFill="1" applyBorder="1" applyAlignment="1">
      <alignment vertical="center"/>
    </xf>
    <xf numFmtId="0" fontId="0" fillId="0" borderId="0" xfId="31" applyFont="1" applyBorder="1" applyAlignment="1">
      <alignment vertical="center"/>
    </xf>
    <xf numFmtId="3" fontId="4" fillId="0" borderId="0" xfId="31" applyNumberFormat="1" applyFont="1" applyFill="1" applyBorder="1" applyAlignment="1">
      <alignment horizontal="left" vertical="center" wrapText="1"/>
    </xf>
    <xf numFmtId="3" fontId="4" fillId="0" borderId="0" xfId="31" applyNumberFormat="1" applyFont="1" applyFill="1" applyBorder="1" applyAlignment="1">
      <alignment vertical="center"/>
    </xf>
    <xf numFmtId="3" fontId="41" fillId="0" borderId="0" xfId="31" applyNumberFormat="1" applyFont="1" applyFill="1" applyBorder="1" applyAlignment="1">
      <alignment vertical="center"/>
    </xf>
    <xf numFmtId="9" fontId="4" fillId="0" borderId="0" xfId="32" applyFont="1" applyFill="1" applyBorder="1" applyAlignment="1">
      <alignment horizontal="right" vertical="center"/>
    </xf>
    <xf numFmtId="0" fontId="12" fillId="0" borderId="0" xfId="31" applyFont="1" applyBorder="1" applyAlignment="1">
      <alignment vertical="center"/>
    </xf>
    <xf numFmtId="4" fontId="1" fillId="0" borderId="5" xfId="31" applyNumberFormat="1" applyFont="1" applyFill="1" applyBorder="1" applyAlignment="1">
      <alignment vertical="center"/>
    </xf>
    <xf numFmtId="4" fontId="1" fillId="0" borderId="10" xfId="31" applyNumberFormat="1" applyFont="1" applyFill="1" applyBorder="1" applyAlignment="1">
      <alignment vertical="center"/>
    </xf>
    <xf numFmtId="0" fontId="0" fillId="0" borderId="9" xfId="31" applyFont="1" applyBorder="1" applyAlignment="1">
      <alignment horizontal="center" vertical="center" wrapText="1"/>
    </xf>
    <xf numFmtId="9" fontId="1" fillId="0" borderId="9" xfId="31" applyNumberFormat="1" applyFont="1" applyFill="1" applyBorder="1" applyAlignment="1">
      <alignment vertical="center"/>
    </xf>
    <xf numFmtId="4" fontId="13" fillId="15" borderId="15" xfId="31" applyNumberFormat="1" applyFont="1" applyFill="1" applyBorder="1" applyAlignment="1">
      <alignment vertical="center"/>
    </xf>
    <xf numFmtId="0" fontId="37" fillId="15" borderId="15" xfId="31" applyFont="1" applyFill="1" applyBorder="1" applyAlignment="1">
      <alignment horizontal="center"/>
    </xf>
    <xf numFmtId="3" fontId="13" fillId="15" borderId="15" xfId="31" applyNumberFormat="1" applyFont="1" applyFill="1" applyBorder="1" applyAlignment="1">
      <alignment vertical="center"/>
    </xf>
    <xf numFmtId="9" fontId="13" fillId="15" borderId="15" xfId="31" applyNumberFormat="1" applyFont="1" applyFill="1" applyBorder="1" applyAlignment="1">
      <alignment vertical="center"/>
    </xf>
    <xf numFmtId="4" fontId="13" fillId="15" borderId="16" xfId="31" applyNumberFormat="1" applyFont="1" applyFill="1" applyBorder="1" applyAlignment="1">
      <alignment vertical="center"/>
    </xf>
    <xf numFmtId="4" fontId="1" fillId="0" borderId="9" xfId="31" applyNumberFormat="1" applyFont="1" applyFill="1" applyBorder="1" applyAlignment="1">
      <alignment vertical="center"/>
    </xf>
    <xf numFmtId="4" fontId="1" fillId="0" borderId="11" xfId="31" applyNumberFormat="1" applyFont="1" applyFill="1" applyBorder="1" applyAlignment="1">
      <alignment vertical="center"/>
    </xf>
    <xf numFmtId="3" fontId="6" fillId="0" borderId="37" xfId="31" applyNumberFormat="1" applyFont="1" applyFill="1" applyBorder="1" applyAlignment="1">
      <alignment vertical="center"/>
    </xf>
    <xf numFmtId="3" fontId="13" fillId="3" borderId="23" xfId="31" applyNumberFormat="1" applyFont="1" applyFill="1" applyBorder="1" applyAlignment="1">
      <alignment vertical="center"/>
    </xf>
    <xf numFmtId="3" fontId="13" fillId="3" borderId="40" xfId="31" applyNumberFormat="1" applyFont="1" applyFill="1" applyBorder="1" applyAlignment="1">
      <alignment vertical="center"/>
    </xf>
    <xf numFmtId="3" fontId="13" fillId="0" borderId="17" xfId="31" applyNumberFormat="1" applyFont="1" applyFill="1" applyBorder="1" applyAlignment="1">
      <alignment vertical="center"/>
    </xf>
    <xf numFmtId="4" fontId="41" fillId="2" borderId="17" xfId="40" applyNumberFormat="1" applyFont="1" applyFill="1" applyBorder="1" applyAlignment="1">
      <alignment horizontal="right" vertical="center"/>
    </xf>
    <xf numFmtId="9" fontId="13" fillId="0" borderId="17" xfId="32" applyNumberFormat="1" applyFont="1" applyFill="1" applyBorder="1" applyAlignment="1">
      <alignment horizontal="right" vertical="center"/>
    </xf>
    <xf numFmtId="3" fontId="13" fillId="13" borderId="17" xfId="31" applyNumberFormat="1" applyFont="1" applyFill="1" applyBorder="1" applyAlignment="1">
      <alignment vertical="center"/>
    </xf>
    <xf numFmtId="0" fontId="43" fillId="0" borderId="5" xfId="0" applyFont="1" applyBorder="1" applyAlignment="1">
      <alignment horizontal="left" vertical="center" wrapText="1"/>
    </xf>
    <xf numFmtId="0" fontId="43" fillId="0" borderId="13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42" fillId="15" borderId="44" xfId="31" applyFont="1" applyFill="1" applyBorder="1"/>
    <xf numFmtId="0" fontId="43" fillId="0" borderId="20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 wrapText="1"/>
    </xf>
    <xf numFmtId="3" fontId="13" fillId="2" borderId="22" xfId="31" applyNumberFormat="1" applyFont="1" applyFill="1" applyBorder="1" applyAlignment="1">
      <alignment horizontal="right" vertical="center" wrapText="1"/>
    </xf>
    <xf numFmtId="9" fontId="13" fillId="2" borderId="22" xfId="32" applyFont="1" applyFill="1" applyBorder="1" applyAlignment="1">
      <alignment horizontal="center" vertical="center" wrapText="1"/>
    </xf>
    <xf numFmtId="3" fontId="13" fillId="13" borderId="22" xfId="31" applyNumberFormat="1" applyFont="1" applyFill="1" applyBorder="1" applyAlignment="1">
      <alignment vertical="center" wrapText="1"/>
    </xf>
    <xf numFmtId="49" fontId="40" fillId="0" borderId="4" xfId="0" applyNumberFormat="1" applyFont="1" applyBorder="1" applyAlignment="1">
      <alignment horizontal="center" vertical="center" wrapText="1"/>
    </xf>
    <xf numFmtId="0" fontId="40" fillId="0" borderId="21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center" vertical="center" wrapText="1"/>
    </xf>
    <xf numFmtId="3" fontId="6" fillId="2" borderId="21" xfId="31" applyNumberFormat="1" applyFont="1" applyFill="1" applyBorder="1" applyAlignment="1">
      <alignment vertical="center"/>
    </xf>
    <xf numFmtId="9" fontId="1" fillId="0" borderId="21" xfId="31" applyNumberFormat="1" applyFont="1" applyFill="1" applyBorder="1" applyAlignment="1">
      <alignment vertical="center"/>
    </xf>
    <xf numFmtId="3" fontId="1" fillId="13" borderId="21" xfId="31" applyNumberFormat="1" applyFont="1" applyFill="1" applyBorder="1" applyAlignment="1">
      <alignment vertical="center"/>
    </xf>
    <xf numFmtId="1" fontId="1" fillId="0" borderId="21" xfId="32" applyNumberFormat="1" applyFont="1" applyFill="1" applyBorder="1" applyAlignment="1">
      <alignment vertical="center"/>
    </xf>
    <xf numFmtId="49" fontId="39" fillId="0" borderId="35" xfId="0" applyNumberFormat="1" applyFont="1" applyBorder="1" applyAlignment="1">
      <alignment horizontal="center" vertical="center" wrapText="1"/>
    </xf>
    <xf numFmtId="0" fontId="39" fillId="0" borderId="22" xfId="0" applyFont="1" applyBorder="1" applyAlignment="1">
      <alignment horizontal="left" vertical="center" wrapText="1"/>
    </xf>
    <xf numFmtId="3" fontId="9" fillId="2" borderId="22" xfId="31" applyNumberFormat="1" applyFont="1" applyFill="1" applyBorder="1" applyAlignment="1">
      <alignment vertical="center"/>
    </xf>
    <xf numFmtId="9" fontId="13" fillId="0" borderId="22" xfId="31" applyNumberFormat="1" applyFont="1" applyFill="1" applyBorder="1" applyAlignment="1">
      <alignment vertical="center"/>
    </xf>
    <xf numFmtId="1" fontId="13" fillId="0" borderId="22" xfId="32" applyNumberFormat="1" applyFont="1" applyFill="1" applyBorder="1" applyAlignment="1">
      <alignment vertical="center"/>
    </xf>
    <xf numFmtId="0" fontId="40" fillId="0" borderId="34" xfId="0" applyFont="1" applyBorder="1" applyAlignment="1">
      <alignment horizontal="center" vertical="center" wrapText="1"/>
    </xf>
    <xf numFmtId="49" fontId="39" fillId="0" borderId="0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center" vertical="center" wrapText="1"/>
    </xf>
    <xf numFmtId="3" fontId="13" fillId="0" borderId="0" xfId="31" applyNumberFormat="1" applyFont="1" applyFill="1" applyBorder="1" applyAlignment="1">
      <alignment vertical="center"/>
    </xf>
    <xf numFmtId="0" fontId="40" fillId="0" borderId="22" xfId="0" applyFont="1" applyBorder="1" applyAlignment="1">
      <alignment horizontal="center" vertical="center" wrapText="1"/>
    </xf>
    <xf numFmtId="49" fontId="39" fillId="0" borderId="42" xfId="0" applyNumberFormat="1" applyFont="1" applyBorder="1" applyAlignment="1">
      <alignment horizontal="center" vertical="center" wrapText="1"/>
    </xf>
    <xf numFmtId="0" fontId="39" fillId="0" borderId="17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center" vertical="center" wrapText="1"/>
    </xf>
    <xf numFmtId="3" fontId="9" fillId="2" borderId="17" xfId="31" applyNumberFormat="1" applyFont="1" applyFill="1" applyBorder="1" applyAlignment="1">
      <alignment vertical="center"/>
    </xf>
    <xf numFmtId="9" fontId="13" fillId="0" borderId="17" xfId="31" applyNumberFormat="1" applyFont="1" applyFill="1" applyBorder="1" applyAlignment="1">
      <alignment vertical="center"/>
    </xf>
    <xf numFmtId="1" fontId="13" fillId="0" borderId="17" xfId="32" applyNumberFormat="1" applyFont="1" applyFill="1" applyBorder="1" applyAlignment="1">
      <alignment vertical="center"/>
    </xf>
    <xf numFmtId="3" fontId="13" fillId="19" borderId="22" xfId="31" applyNumberFormat="1" applyFont="1" applyFill="1" applyBorder="1" applyAlignment="1">
      <alignment vertical="center"/>
    </xf>
    <xf numFmtId="9" fontId="13" fillId="19" borderId="22" xfId="32" applyFont="1" applyFill="1" applyBorder="1" applyAlignment="1">
      <alignment vertical="center"/>
    </xf>
    <xf numFmtId="3" fontId="13" fillId="19" borderId="23" xfId="31" applyNumberFormat="1" applyFont="1" applyFill="1" applyBorder="1" applyAlignment="1">
      <alignment vertical="center"/>
    </xf>
    <xf numFmtId="0" fontId="0" fillId="0" borderId="0" xfId="31" applyFont="1" applyBorder="1" applyAlignment="1">
      <alignment horizontal="left" vertical="center"/>
    </xf>
    <xf numFmtId="167" fontId="4" fillId="3" borderId="22" xfId="32" applyNumberFormat="1" applyFont="1" applyFill="1" applyBorder="1" applyAlignment="1">
      <alignment horizontal="right" vertical="center"/>
    </xf>
    <xf numFmtId="167" fontId="13" fillId="0" borderId="22" xfId="32" applyNumberFormat="1" applyFont="1" applyFill="1" applyBorder="1" applyAlignment="1">
      <alignment horizontal="right" vertical="center"/>
    </xf>
    <xf numFmtId="0" fontId="8" fillId="19" borderId="39" xfId="31" applyFont="1" applyFill="1" applyBorder="1" applyAlignment="1">
      <alignment horizontal="left" vertical="center"/>
    </xf>
    <xf numFmtId="0" fontId="8" fillId="19" borderId="45" xfId="31" applyFont="1" applyFill="1" applyBorder="1" applyAlignment="1">
      <alignment horizontal="left" vertical="center"/>
    </xf>
    <xf numFmtId="0" fontId="8" fillId="19" borderId="1" xfId="31" applyFont="1" applyFill="1" applyBorder="1" applyAlignment="1">
      <alignment horizontal="left" vertical="center"/>
    </xf>
    <xf numFmtId="3" fontId="10" fillId="0" borderId="0" xfId="31" applyNumberFormat="1" applyFont="1" applyBorder="1" applyAlignment="1">
      <alignment horizontal="left"/>
    </xf>
    <xf numFmtId="3" fontId="10" fillId="2" borderId="22" xfId="31" applyNumberFormat="1" applyFont="1" applyFill="1" applyBorder="1" applyAlignment="1">
      <alignment horizontal="right" vertical="center" wrapText="1"/>
    </xf>
    <xf numFmtId="0" fontId="1" fillId="0" borderId="12" xfId="31" applyFill="1" applyBorder="1" applyAlignment="1">
      <alignment vertical="center"/>
    </xf>
    <xf numFmtId="0" fontId="1" fillId="0" borderId="10" xfId="31" applyFill="1" applyBorder="1" applyAlignment="1">
      <alignment vertical="center"/>
    </xf>
    <xf numFmtId="0" fontId="1" fillId="0" borderId="63" xfId="31" applyFill="1" applyBorder="1" applyAlignment="1">
      <alignment vertical="center"/>
    </xf>
    <xf numFmtId="3" fontId="1" fillId="0" borderId="13" xfId="32" applyNumberFormat="1" applyFont="1" applyFill="1" applyBorder="1" applyAlignment="1">
      <alignment vertical="center"/>
    </xf>
    <xf numFmtId="3" fontId="1" fillId="0" borderId="5" xfId="32" applyNumberFormat="1" applyFont="1" applyFill="1" applyBorder="1" applyAlignment="1">
      <alignment vertical="center"/>
    </xf>
    <xf numFmtId="3" fontId="1" fillId="0" borderId="21" xfId="32" applyNumberFormat="1" applyFont="1" applyFill="1" applyBorder="1" applyAlignment="1">
      <alignment vertical="center"/>
    </xf>
    <xf numFmtId="3" fontId="13" fillId="0" borderId="22" xfId="32" applyNumberFormat="1" applyFont="1" applyFill="1" applyBorder="1" applyAlignment="1">
      <alignment vertical="center"/>
    </xf>
    <xf numFmtId="3" fontId="13" fillId="0" borderId="23" xfId="32" applyNumberFormat="1" applyFont="1" applyFill="1" applyBorder="1" applyAlignment="1">
      <alignment vertical="center"/>
    </xf>
    <xf numFmtId="3" fontId="13" fillId="0" borderId="34" xfId="32" applyNumberFormat="1" applyFont="1" applyFill="1" applyBorder="1" applyAlignment="1">
      <alignment vertical="center"/>
    </xf>
    <xf numFmtId="3" fontId="13" fillId="0" borderId="17" xfId="32" applyNumberFormat="1" applyFont="1" applyFill="1" applyBorder="1" applyAlignment="1">
      <alignment vertical="center"/>
    </xf>
    <xf numFmtId="3" fontId="13" fillId="0" borderId="41" xfId="32" applyNumberFormat="1" applyFont="1" applyFill="1" applyBorder="1" applyAlignment="1">
      <alignment vertical="center"/>
    </xf>
    <xf numFmtId="3" fontId="1" fillId="20" borderId="22" xfId="31" applyNumberFormat="1" applyFont="1" applyFill="1" applyBorder="1" applyAlignment="1">
      <alignment vertical="center"/>
    </xf>
    <xf numFmtId="0" fontId="1" fillId="0" borderId="0" xfId="31" applyFont="1" applyBorder="1" applyAlignment="1">
      <alignment horizontal="right"/>
    </xf>
    <xf numFmtId="0" fontId="1" fillId="0" borderId="0" xfId="31" applyBorder="1" applyAlignment="1">
      <alignment horizontal="right"/>
    </xf>
    <xf numFmtId="0" fontId="4" fillId="0" borderId="42" xfId="31" applyFont="1" applyBorder="1" applyAlignment="1">
      <alignment horizontal="center" vertical="center" textRotation="90" wrapText="1"/>
    </xf>
    <xf numFmtId="0" fontId="4" fillId="0" borderId="43" xfId="31" applyFont="1" applyBorder="1" applyAlignment="1">
      <alignment horizontal="center" vertical="center" textRotation="90" wrapText="1"/>
    </xf>
    <xf numFmtId="0" fontId="4" fillId="0" borderId="44" xfId="31" applyFont="1" applyBorder="1" applyAlignment="1">
      <alignment horizontal="center" vertical="center" textRotation="90" wrapText="1"/>
    </xf>
    <xf numFmtId="0" fontId="4" fillId="0" borderId="17" xfId="31" applyFont="1" applyBorder="1" applyAlignment="1">
      <alignment horizontal="center" vertical="center" wrapText="1"/>
    </xf>
    <xf numFmtId="0" fontId="4" fillId="0" borderId="34" xfId="31" applyFont="1" applyBorder="1" applyAlignment="1">
      <alignment horizontal="center" vertical="center" wrapText="1"/>
    </xf>
    <xf numFmtId="0" fontId="4" fillId="0" borderId="15" xfId="31" applyFont="1" applyBorder="1" applyAlignment="1">
      <alignment horizontal="center" vertical="center" wrapText="1"/>
    </xf>
    <xf numFmtId="0" fontId="5" fillId="0" borderId="13" xfId="31" applyFont="1" applyBorder="1" applyAlignment="1">
      <alignment horizontal="center" vertical="center" wrapText="1"/>
    </xf>
    <xf numFmtId="0" fontId="5" fillId="2" borderId="13" xfId="31" applyFont="1" applyFill="1" applyBorder="1" applyAlignment="1">
      <alignment horizontal="center" vertical="center" wrapText="1"/>
    </xf>
    <xf numFmtId="0" fontId="5" fillId="2" borderId="5" xfId="31" applyFont="1" applyFill="1" applyBorder="1" applyAlignment="1">
      <alignment horizontal="center" vertical="center" wrapText="1"/>
    </xf>
    <xf numFmtId="0" fontId="4" fillId="0" borderId="5" xfId="31" applyFont="1" applyBorder="1" applyAlignment="1">
      <alignment horizontal="center" vertical="center" wrapText="1"/>
    </xf>
    <xf numFmtId="0" fontId="5" fillId="0" borderId="5" xfId="31" applyFont="1" applyBorder="1" applyAlignment="1">
      <alignment horizontal="center" vertical="center" textRotation="90" wrapText="1"/>
    </xf>
    <xf numFmtId="0" fontId="4" fillId="0" borderId="33" xfId="31" applyFont="1" applyBorder="1" applyAlignment="1">
      <alignment horizontal="center" vertical="center" wrapText="1"/>
    </xf>
    <xf numFmtId="0" fontId="5" fillId="0" borderId="59" xfId="31" applyFont="1" applyBorder="1" applyAlignment="1">
      <alignment horizontal="center" vertical="center" wrapText="1"/>
    </xf>
    <xf numFmtId="3" fontId="4" fillId="3" borderId="35" xfId="31" applyNumberFormat="1" applyFont="1" applyFill="1" applyBorder="1" applyAlignment="1">
      <alignment horizontal="left" vertical="center" wrapText="1"/>
    </xf>
    <xf numFmtId="3" fontId="4" fillId="3" borderId="22" xfId="31" applyNumberFormat="1" applyFont="1" applyFill="1" applyBorder="1" applyAlignment="1">
      <alignment horizontal="left" vertical="center" wrapText="1"/>
    </xf>
    <xf numFmtId="0" fontId="4" fillId="0" borderId="21" xfId="31" applyFont="1" applyBorder="1" applyAlignment="1">
      <alignment horizontal="center" vertical="center" wrapText="1"/>
    </xf>
    <xf numFmtId="0" fontId="5" fillId="0" borderId="13" xfId="31" applyFont="1" applyFill="1" applyBorder="1" applyAlignment="1">
      <alignment horizontal="center" vertical="center" textRotation="90" wrapText="1"/>
    </xf>
    <xf numFmtId="0" fontId="5" fillId="0" borderId="5" xfId="31" applyFont="1" applyFill="1" applyBorder="1" applyAlignment="1">
      <alignment horizontal="center" vertical="center" textRotation="90" wrapText="1"/>
    </xf>
    <xf numFmtId="0" fontId="5" fillId="13" borderId="13" xfId="31" applyFont="1" applyFill="1" applyBorder="1" applyAlignment="1">
      <alignment horizontal="center" vertical="center" wrapText="1"/>
    </xf>
    <xf numFmtId="0" fontId="5" fillId="13" borderId="5" xfId="31" applyFont="1" applyFill="1" applyBorder="1" applyAlignment="1">
      <alignment horizontal="center" vertical="center" wrapText="1"/>
    </xf>
    <xf numFmtId="0" fontId="5" fillId="13" borderId="31" xfId="31" applyFont="1" applyFill="1" applyBorder="1" applyAlignment="1">
      <alignment horizontal="center" vertical="center" wrapText="1"/>
    </xf>
    <xf numFmtId="0" fontId="33" fillId="15" borderId="39" xfId="0" applyFont="1" applyFill="1" applyBorder="1" applyAlignment="1">
      <alignment horizontal="left" vertical="center" wrapText="1"/>
    </xf>
    <xf numFmtId="0" fontId="33" fillId="15" borderId="40" xfId="0" applyFont="1" applyFill="1" applyBorder="1" applyAlignment="1">
      <alignment horizontal="left" vertical="center" wrapText="1"/>
    </xf>
    <xf numFmtId="0" fontId="5" fillId="0" borderId="64" xfId="31" applyFont="1" applyBorder="1" applyAlignment="1">
      <alignment horizontal="center" vertical="center" wrapText="1"/>
    </xf>
    <xf numFmtId="0" fontId="5" fillId="0" borderId="61" xfId="31" applyFont="1" applyBorder="1" applyAlignment="1">
      <alignment horizontal="center" vertical="center" wrapText="1"/>
    </xf>
    <xf numFmtId="0" fontId="5" fillId="0" borderId="26" xfId="31" applyFont="1" applyBorder="1" applyAlignment="1">
      <alignment horizontal="center" vertical="center" wrapText="1"/>
    </xf>
    <xf numFmtId="0" fontId="5" fillId="0" borderId="48" xfId="31" applyFont="1" applyBorder="1" applyAlignment="1">
      <alignment horizontal="center" vertical="center" wrapText="1"/>
    </xf>
    <xf numFmtId="0" fontId="5" fillId="2" borderId="31" xfId="31" applyFont="1" applyFill="1" applyBorder="1" applyAlignment="1">
      <alignment horizontal="center" vertical="center" wrapText="1"/>
    </xf>
    <xf numFmtId="0" fontId="5" fillId="0" borderId="13" xfId="31" applyFont="1" applyBorder="1" applyAlignment="1">
      <alignment horizontal="center" vertical="center" textRotation="90" wrapText="1"/>
    </xf>
    <xf numFmtId="49" fontId="4" fillId="0" borderId="65" xfId="31" applyNumberFormat="1" applyFont="1" applyBorder="1" applyAlignment="1">
      <alignment horizontal="center" vertical="center" textRotation="90" wrapText="1"/>
    </xf>
    <xf numFmtId="49" fontId="4" fillId="0" borderId="18" xfId="31" applyNumberFormat="1" applyFont="1" applyBorder="1" applyAlignment="1">
      <alignment horizontal="center" vertical="center" textRotation="90" wrapText="1"/>
    </xf>
    <xf numFmtId="49" fontId="4" fillId="0" borderId="54" xfId="31" applyNumberFormat="1" applyFont="1" applyBorder="1" applyAlignment="1">
      <alignment horizontal="center" vertical="center" textRotation="90" wrapText="1"/>
    </xf>
    <xf numFmtId="49" fontId="9" fillId="0" borderId="64" xfId="31" applyNumberFormat="1" applyFont="1" applyFill="1" applyBorder="1" applyAlignment="1">
      <alignment horizontal="center" vertical="center" textRotation="90" wrapText="1"/>
    </xf>
    <xf numFmtId="49" fontId="9" fillId="0" borderId="61" xfId="31" applyNumberFormat="1" applyFont="1" applyFill="1" applyBorder="1" applyAlignment="1">
      <alignment horizontal="center" vertical="center" textRotation="90" wrapText="1"/>
    </xf>
    <xf numFmtId="49" fontId="9" fillId="0" borderId="62" xfId="31" applyNumberFormat="1" applyFont="1" applyFill="1" applyBorder="1" applyAlignment="1">
      <alignment horizontal="center" vertical="center" textRotation="90" wrapText="1"/>
    </xf>
    <xf numFmtId="3" fontId="1" fillId="0" borderId="17" xfId="31" applyNumberFormat="1" applyFont="1" applyFill="1" applyBorder="1" applyAlignment="1">
      <alignment horizontal="center" vertical="center"/>
    </xf>
    <xf numFmtId="3" fontId="1" fillId="0" borderId="34" xfId="31" applyNumberFormat="1" applyFont="1" applyFill="1" applyBorder="1" applyAlignment="1">
      <alignment horizontal="center" vertical="center"/>
    </xf>
    <xf numFmtId="3" fontId="1" fillId="0" borderId="15" xfId="31" applyNumberFormat="1" applyFont="1" applyFill="1" applyBorder="1" applyAlignment="1">
      <alignment horizontal="center" vertical="center"/>
    </xf>
    <xf numFmtId="9" fontId="9" fillId="0" borderId="17" xfId="31" applyNumberFormat="1" applyFont="1" applyFill="1" applyBorder="1" applyAlignment="1">
      <alignment horizontal="center" vertical="center"/>
    </xf>
    <xf numFmtId="9" fontId="9" fillId="0" borderId="34" xfId="31" applyNumberFormat="1" applyFont="1" applyFill="1" applyBorder="1" applyAlignment="1">
      <alignment horizontal="center" vertical="center"/>
    </xf>
    <xf numFmtId="0" fontId="10" fillId="0" borderId="17" xfId="31" applyFont="1" applyFill="1" applyBorder="1" applyAlignment="1">
      <alignment horizontal="center" vertical="center" wrapText="1"/>
    </xf>
    <xf numFmtId="0" fontId="10" fillId="0" borderId="34" xfId="31" applyFont="1" applyFill="1" applyBorder="1" applyAlignment="1">
      <alignment horizontal="center" vertical="center" wrapText="1"/>
    </xf>
    <xf numFmtId="3" fontId="13" fillId="3" borderId="17" xfId="31" applyNumberFormat="1" applyFont="1" applyFill="1" applyBorder="1" applyAlignment="1">
      <alignment horizontal="center" vertical="center"/>
    </xf>
    <xf numFmtId="3" fontId="13" fillId="3" borderId="34" xfId="31" applyNumberFormat="1" applyFont="1" applyFill="1" applyBorder="1" applyAlignment="1">
      <alignment horizontal="center" vertical="center"/>
    </xf>
    <xf numFmtId="49" fontId="8" fillId="3" borderId="65" xfId="31" applyNumberFormat="1" applyFont="1" applyFill="1" applyBorder="1" applyAlignment="1">
      <alignment horizontal="center" vertical="center" wrapText="1"/>
    </xf>
    <xf numFmtId="49" fontId="8" fillId="3" borderId="66" xfId="31" applyNumberFormat="1" applyFont="1" applyFill="1" applyBorder="1" applyAlignment="1">
      <alignment horizontal="center" vertical="center" wrapText="1"/>
    </xf>
    <xf numFmtId="49" fontId="8" fillId="3" borderId="18" xfId="31" applyNumberFormat="1" applyFont="1" applyFill="1" applyBorder="1" applyAlignment="1">
      <alignment horizontal="center" vertical="center" wrapText="1"/>
    </xf>
    <xf numFmtId="49" fontId="8" fillId="3" borderId="0" xfId="31" applyNumberFormat="1" applyFont="1" applyFill="1" applyBorder="1" applyAlignment="1">
      <alignment horizontal="center" vertical="center" wrapText="1"/>
    </xf>
    <xf numFmtId="49" fontId="8" fillId="3" borderId="54" xfId="31" applyNumberFormat="1" applyFont="1" applyFill="1" applyBorder="1" applyAlignment="1">
      <alignment horizontal="center" vertical="center" wrapText="1"/>
    </xf>
    <xf numFmtId="49" fontId="8" fillId="3" borderId="55" xfId="31" applyNumberFormat="1" applyFont="1" applyFill="1" applyBorder="1" applyAlignment="1">
      <alignment horizontal="center" vertical="center" wrapText="1"/>
    </xf>
    <xf numFmtId="0" fontId="5" fillId="0" borderId="17" xfId="31" applyFont="1" applyBorder="1" applyAlignment="1">
      <alignment horizontal="center" vertical="center" textRotation="90" wrapText="1"/>
    </xf>
    <xf numFmtId="0" fontId="5" fillId="0" borderId="34" xfId="31" applyFont="1" applyBorder="1" applyAlignment="1">
      <alignment horizontal="center" vertical="center" textRotation="90" wrapText="1"/>
    </xf>
    <xf numFmtId="0" fontId="5" fillId="0" borderId="15" xfId="31" applyFont="1" applyBorder="1" applyAlignment="1">
      <alignment horizontal="center" vertical="center" textRotation="90" wrapText="1"/>
    </xf>
    <xf numFmtId="49" fontId="9" fillId="0" borderId="34" xfId="31" applyNumberFormat="1" applyFont="1" applyFill="1" applyBorder="1" applyAlignment="1">
      <alignment horizontal="center" vertical="center" textRotation="90" wrapText="1"/>
    </xf>
    <xf numFmtId="0" fontId="4" fillId="0" borderId="17" xfId="31" applyFont="1" applyBorder="1" applyAlignment="1">
      <alignment horizontal="center" vertical="center" textRotation="90" wrapText="1"/>
    </xf>
    <xf numFmtId="0" fontId="4" fillId="0" borderId="34" xfId="31" applyFont="1" applyBorder="1" applyAlignment="1">
      <alignment horizontal="center" vertical="center" textRotation="90" wrapText="1"/>
    </xf>
    <xf numFmtId="0" fontId="4" fillId="0" borderId="15" xfId="31" applyFont="1" applyBorder="1" applyAlignment="1">
      <alignment horizontal="center" vertical="center" textRotation="90" wrapText="1"/>
    </xf>
    <xf numFmtId="49" fontId="9" fillId="0" borderId="17" xfId="31" applyNumberFormat="1" applyFont="1" applyFill="1" applyBorder="1" applyAlignment="1">
      <alignment horizontal="center" vertical="center" textRotation="90" wrapText="1"/>
    </xf>
    <xf numFmtId="49" fontId="9" fillId="0" borderId="15" xfId="31" applyNumberFormat="1" applyFont="1" applyFill="1" applyBorder="1" applyAlignment="1">
      <alignment horizontal="center" vertical="center" textRotation="90" wrapText="1"/>
    </xf>
    <xf numFmtId="49" fontId="4" fillId="0" borderId="42" xfId="31" applyNumberFormat="1" applyFont="1" applyBorder="1" applyAlignment="1">
      <alignment horizontal="center" vertical="center" textRotation="90" wrapText="1"/>
    </xf>
    <xf numFmtId="49" fontId="4" fillId="0" borderId="43" xfId="31" applyNumberFormat="1" applyFont="1" applyBorder="1" applyAlignment="1">
      <alignment horizontal="center" vertical="center" textRotation="90" wrapText="1"/>
    </xf>
    <xf numFmtId="49" fontId="4" fillId="0" borderId="44" xfId="31" applyNumberFormat="1" applyFont="1" applyBorder="1" applyAlignment="1">
      <alignment horizontal="center" vertical="center" textRotation="90" wrapText="1"/>
    </xf>
    <xf numFmtId="49" fontId="1" fillId="0" borderId="43" xfId="31" applyNumberFormat="1" applyBorder="1" applyAlignment="1">
      <alignment horizontal="center" vertical="center" textRotation="90" wrapText="1"/>
    </xf>
    <xf numFmtId="49" fontId="1" fillId="0" borderId="44" xfId="31" applyNumberFormat="1" applyBorder="1" applyAlignment="1">
      <alignment horizontal="center" vertical="center" textRotation="90" wrapText="1"/>
    </xf>
    <xf numFmtId="49" fontId="4" fillId="0" borderId="2" xfId="31" applyNumberFormat="1" applyFont="1" applyBorder="1" applyAlignment="1">
      <alignment horizontal="center" vertical="center" textRotation="90" wrapText="1"/>
    </xf>
    <xf numFmtId="49" fontId="4" fillId="0" borderId="3" xfId="31" applyNumberFormat="1" applyFont="1" applyBorder="1" applyAlignment="1">
      <alignment horizontal="center" vertical="center" textRotation="90" wrapText="1"/>
    </xf>
    <xf numFmtId="49" fontId="4" fillId="0" borderId="19" xfId="31" applyNumberFormat="1" applyFont="1" applyBorder="1" applyAlignment="1">
      <alignment horizontal="center" vertical="center" textRotation="90" wrapText="1"/>
    </xf>
    <xf numFmtId="0" fontId="5" fillId="0" borderId="41" xfId="31" applyFont="1" applyBorder="1" applyAlignment="1">
      <alignment horizontal="center" vertical="center" wrapText="1"/>
    </xf>
    <xf numFmtId="0" fontId="5" fillId="0" borderId="36" xfId="31" applyFont="1" applyBorder="1" applyAlignment="1">
      <alignment horizontal="center" vertical="center" wrapText="1"/>
    </xf>
    <xf numFmtId="0" fontId="5" fillId="0" borderId="12" xfId="3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3" fontId="8" fillId="3" borderId="39" xfId="31" applyNumberFormat="1" applyFont="1" applyFill="1" applyBorder="1" applyAlignment="1">
      <alignment horizontal="center" vertical="center"/>
    </xf>
    <xf numFmtId="3" fontId="8" fillId="3" borderId="45" xfId="31" applyNumberFormat="1" applyFont="1" applyFill="1" applyBorder="1" applyAlignment="1">
      <alignment horizontal="center" vertical="center"/>
    </xf>
    <xf numFmtId="3" fontId="8" fillId="3" borderId="40" xfId="31" applyNumberFormat="1" applyFont="1" applyFill="1" applyBorder="1" applyAlignment="1">
      <alignment horizontal="center" vertical="center"/>
    </xf>
    <xf numFmtId="0" fontId="5" fillId="0" borderId="61" xfId="31" applyFont="1" applyFill="1" applyBorder="1" applyAlignment="1">
      <alignment horizontal="center" vertical="center" textRotation="90" wrapText="1"/>
    </xf>
    <xf numFmtId="0" fontId="5" fillId="0" borderId="62" xfId="31" applyFont="1" applyFill="1" applyBorder="1" applyAlignment="1">
      <alignment horizontal="center" vertical="center" textRotation="90" wrapText="1"/>
    </xf>
    <xf numFmtId="49" fontId="34" fillId="0" borderId="42" xfId="0" applyNumberFormat="1" applyFont="1" applyBorder="1" applyAlignment="1">
      <alignment horizontal="center" vertical="center" wrapText="1"/>
    </xf>
    <xf numFmtId="49" fontId="34" fillId="0" borderId="44" xfId="0" applyNumberFormat="1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6" fillId="0" borderId="17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5" fillId="0" borderId="6" xfId="31" applyFont="1" applyFill="1" applyBorder="1" applyAlignment="1">
      <alignment horizontal="center" vertical="center" textRotation="90" wrapText="1"/>
    </xf>
    <xf numFmtId="0" fontId="5" fillId="0" borderId="9" xfId="31" applyFont="1" applyFill="1" applyBorder="1" applyAlignment="1">
      <alignment horizontal="center" vertical="center" textRotation="90" wrapText="1"/>
    </xf>
    <xf numFmtId="49" fontId="34" fillId="0" borderId="20" xfId="0" applyNumberFormat="1" applyFont="1" applyFill="1" applyBorder="1" applyAlignment="1">
      <alignment horizontal="center" vertical="center" wrapText="1"/>
    </xf>
    <xf numFmtId="49" fontId="34" fillId="0" borderId="3" xfId="0" applyNumberFormat="1" applyFont="1" applyFill="1" applyBorder="1" applyAlignment="1">
      <alignment horizontal="center" vertical="center" wrapText="1"/>
    </xf>
    <xf numFmtId="49" fontId="34" fillId="0" borderId="19" xfId="0" applyNumberFormat="1" applyFont="1" applyFill="1" applyBorder="1" applyAlignment="1">
      <alignment horizontal="center" vertical="center" wrapText="1"/>
    </xf>
    <xf numFmtId="49" fontId="34" fillId="0" borderId="43" xfId="0" applyNumberFormat="1" applyFont="1" applyBorder="1" applyAlignment="1">
      <alignment horizontal="center" vertical="center" wrapText="1"/>
    </xf>
    <xf numFmtId="3" fontId="8" fillId="3" borderId="35" xfId="31" applyNumberFormat="1" applyFont="1" applyFill="1" applyBorder="1" applyAlignment="1">
      <alignment horizontal="center" vertical="center"/>
    </xf>
    <xf numFmtId="3" fontId="8" fillId="3" borderId="22" xfId="31" applyNumberFormat="1" applyFont="1" applyFill="1" applyBorder="1" applyAlignment="1">
      <alignment horizontal="center" vertical="center"/>
    </xf>
    <xf numFmtId="0" fontId="35" fillId="0" borderId="67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3" fontId="6" fillId="0" borderId="17" xfId="31" applyNumberFormat="1" applyFont="1" applyFill="1" applyBorder="1" applyAlignment="1">
      <alignment horizontal="center" vertical="center"/>
    </xf>
    <xf numFmtId="3" fontId="6" fillId="0" borderId="15" xfId="31" applyNumberFormat="1" applyFont="1" applyFill="1" applyBorder="1" applyAlignment="1">
      <alignment horizontal="center" vertical="center"/>
    </xf>
    <xf numFmtId="3" fontId="5" fillId="3" borderId="39" xfId="31" applyNumberFormat="1" applyFont="1" applyFill="1" applyBorder="1" applyAlignment="1">
      <alignment horizontal="left" vertical="center" wrapText="1"/>
    </xf>
    <xf numFmtId="3" fontId="5" fillId="3" borderId="45" xfId="31" applyNumberFormat="1" applyFont="1" applyFill="1" applyBorder="1" applyAlignment="1">
      <alignment horizontal="left" vertical="center" wrapText="1"/>
    </xf>
    <xf numFmtId="3" fontId="5" fillId="3" borderId="40" xfId="31" applyNumberFormat="1" applyFont="1" applyFill="1" applyBorder="1" applyAlignment="1">
      <alignment horizontal="left" vertical="center" wrapText="1"/>
    </xf>
    <xf numFmtId="0" fontId="8" fillId="19" borderId="39" xfId="31" applyFont="1" applyFill="1" applyBorder="1" applyAlignment="1">
      <alignment horizontal="left" vertical="center"/>
    </xf>
    <xf numFmtId="0" fontId="8" fillId="19" borderId="45" xfId="31" applyFont="1" applyFill="1" applyBorder="1" applyAlignment="1">
      <alignment horizontal="left" vertical="center"/>
    </xf>
    <xf numFmtId="0" fontId="8" fillId="19" borderId="40" xfId="31" applyFont="1" applyFill="1" applyBorder="1" applyAlignment="1">
      <alignment horizontal="left" vertical="center"/>
    </xf>
    <xf numFmtId="0" fontId="35" fillId="0" borderId="8" xfId="0" applyFont="1" applyBorder="1" applyAlignment="1">
      <alignment horizontal="center" vertical="center" textRotation="90"/>
    </xf>
    <xf numFmtId="0" fontId="35" fillId="0" borderId="5" xfId="0" applyFont="1" applyBorder="1" applyAlignment="1">
      <alignment horizontal="center" vertical="center" textRotation="90"/>
    </xf>
    <xf numFmtId="0" fontId="35" fillId="0" borderId="6" xfId="0" applyFont="1" applyBorder="1" applyAlignment="1">
      <alignment horizontal="center" vertical="center" textRotation="90"/>
    </xf>
    <xf numFmtId="0" fontId="35" fillId="0" borderId="9" xfId="0" applyFont="1" applyBorder="1" applyAlignment="1">
      <alignment horizontal="center" vertical="center" textRotation="90"/>
    </xf>
    <xf numFmtId="49" fontId="35" fillId="0" borderId="43" xfId="0" applyNumberFormat="1" applyFont="1" applyBorder="1" applyAlignment="1">
      <alignment horizontal="center" vertical="center" wrapText="1"/>
    </xf>
    <xf numFmtId="49" fontId="35" fillId="0" borderId="44" xfId="0" applyNumberFormat="1" applyFont="1" applyBorder="1" applyAlignment="1">
      <alignment horizontal="center" vertical="center" wrapText="1"/>
    </xf>
    <xf numFmtId="0" fontId="35" fillId="0" borderId="34" xfId="0" applyFont="1" applyBorder="1" applyAlignment="1">
      <alignment horizontal="center" vertical="center" textRotation="90" wrapText="1"/>
    </xf>
    <xf numFmtId="0" fontId="35" fillId="0" borderId="15" xfId="0" applyFont="1" applyBorder="1" applyAlignment="1">
      <alignment horizontal="center" vertical="center" textRotation="90" wrapText="1"/>
    </xf>
    <xf numFmtId="0" fontId="35" fillId="0" borderId="64" xfId="0" applyFont="1" applyBorder="1" applyAlignment="1">
      <alignment horizontal="center" vertical="center" textRotation="90" wrapText="1"/>
    </xf>
    <xf numFmtId="0" fontId="35" fillId="0" borderId="61" xfId="0" applyFont="1" applyBorder="1" applyAlignment="1">
      <alignment horizontal="center" vertical="center" textRotation="90" wrapText="1"/>
    </xf>
    <xf numFmtId="0" fontId="5" fillId="0" borderId="50" xfId="31" applyFont="1" applyBorder="1" applyAlignment="1">
      <alignment horizontal="center" vertical="center" wrapText="1"/>
    </xf>
    <xf numFmtId="0" fontId="5" fillId="2" borderId="17" xfId="31" applyFont="1" applyFill="1" applyBorder="1" applyAlignment="1">
      <alignment horizontal="center" vertical="center" wrapText="1"/>
    </xf>
    <xf numFmtId="0" fontId="5" fillId="2" borderId="34" xfId="31" applyFont="1" applyFill="1" applyBorder="1" applyAlignment="1">
      <alignment horizontal="center" vertical="center" wrapText="1"/>
    </xf>
    <xf numFmtId="0" fontId="5" fillId="2" borderId="8" xfId="31" applyFont="1" applyFill="1" applyBorder="1" applyAlignment="1">
      <alignment horizontal="center" vertical="center" wrapText="1"/>
    </xf>
    <xf numFmtId="0" fontId="5" fillId="0" borderId="21" xfId="31" applyFont="1" applyBorder="1" applyAlignment="1">
      <alignment horizontal="center" vertical="center" textRotation="90" wrapText="1"/>
    </xf>
    <xf numFmtId="0" fontId="5" fillId="0" borderId="8" xfId="31" applyFont="1" applyBorder="1" applyAlignment="1">
      <alignment horizontal="center" vertical="center" textRotation="90" wrapText="1"/>
    </xf>
    <xf numFmtId="0" fontId="4" fillId="0" borderId="8" xfId="31" applyFont="1" applyBorder="1" applyAlignment="1">
      <alignment horizontal="center" vertical="center" wrapText="1"/>
    </xf>
    <xf numFmtId="3" fontId="6" fillId="0" borderId="13" xfId="31" applyNumberFormat="1" applyFont="1" applyFill="1" applyBorder="1" applyAlignment="1">
      <alignment horizontal="left" vertical="center"/>
    </xf>
    <xf numFmtId="3" fontId="6" fillId="0" borderId="21" xfId="31" applyNumberFormat="1" applyFont="1" applyFill="1" applyBorder="1" applyAlignment="1">
      <alignment horizontal="left" vertical="center"/>
    </xf>
    <xf numFmtId="49" fontId="35" fillId="0" borderId="42" xfId="0" applyNumberFormat="1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textRotation="90" wrapText="1"/>
    </xf>
    <xf numFmtId="49" fontId="34" fillId="0" borderId="20" xfId="0" applyNumberFormat="1" applyFont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0" fontId="4" fillId="0" borderId="13" xfId="31" applyFont="1" applyBorder="1" applyAlignment="1">
      <alignment horizontal="center" vertical="center" textRotation="90" wrapText="1"/>
    </xf>
    <xf numFmtId="0" fontId="4" fillId="0" borderId="9" xfId="31" applyFont="1" applyBorder="1" applyAlignment="1">
      <alignment horizontal="center" vertical="center" textRotation="90" wrapText="1"/>
    </xf>
    <xf numFmtId="0" fontId="5" fillId="0" borderId="61" xfId="31" applyFont="1" applyBorder="1" applyAlignment="1">
      <alignment horizontal="center" vertical="center" textRotation="90" wrapText="1"/>
    </xf>
    <xf numFmtId="0" fontId="5" fillId="0" borderId="62" xfId="31" applyFont="1" applyBorder="1" applyAlignment="1">
      <alignment horizontal="center" vertical="center" textRotation="90" wrapText="1"/>
    </xf>
    <xf numFmtId="0" fontId="4" fillId="0" borderId="6" xfId="31" applyFont="1" applyBorder="1" applyAlignment="1">
      <alignment horizontal="center" vertical="center" wrapText="1"/>
    </xf>
    <xf numFmtId="0" fontId="4" fillId="0" borderId="31" xfId="31" applyFont="1" applyBorder="1" applyAlignment="1">
      <alignment horizontal="center" vertical="center" wrapText="1"/>
    </xf>
    <xf numFmtId="0" fontId="5" fillId="0" borderId="17" xfId="31" applyFont="1" applyFill="1" applyBorder="1" applyAlignment="1">
      <alignment horizontal="center" vertical="center" textRotation="90" wrapText="1"/>
    </xf>
    <xf numFmtId="0" fontId="5" fillId="0" borderId="34" xfId="31" applyFont="1" applyFill="1" applyBorder="1" applyAlignment="1">
      <alignment horizontal="center" vertical="center" textRotation="90" wrapText="1"/>
    </xf>
    <xf numFmtId="0" fontId="5" fillId="0" borderId="8" xfId="31" applyFont="1" applyFill="1" applyBorder="1" applyAlignment="1">
      <alignment horizontal="center" vertical="center" textRotation="90" wrapText="1"/>
    </xf>
    <xf numFmtId="0" fontId="5" fillId="13" borderId="17" xfId="31" applyFont="1" applyFill="1" applyBorder="1" applyAlignment="1">
      <alignment horizontal="center" vertical="center" wrapText="1"/>
    </xf>
    <xf numFmtId="0" fontId="5" fillId="13" borderId="34" xfId="31" applyFont="1" applyFill="1" applyBorder="1" applyAlignment="1">
      <alignment horizontal="center" vertical="center" wrapText="1"/>
    </xf>
    <xf numFmtId="0" fontId="5" fillId="13" borderId="8" xfId="31" applyFont="1" applyFill="1" applyBorder="1" applyAlignment="1">
      <alignment horizontal="center" vertical="center" wrapText="1"/>
    </xf>
    <xf numFmtId="0" fontId="8" fillId="0" borderId="5" xfId="31" applyFont="1" applyBorder="1" applyAlignment="1">
      <alignment horizontal="center" vertical="center" textRotation="90" wrapText="1"/>
    </xf>
    <xf numFmtId="0" fontId="9" fillId="0" borderId="5" xfId="31" applyFont="1" applyBorder="1" applyAlignment="1">
      <alignment horizontal="center" vertical="center" wrapText="1"/>
    </xf>
    <xf numFmtId="0" fontId="8" fillId="0" borderId="14" xfId="31" applyFont="1" applyBorder="1" applyAlignment="1">
      <alignment horizontal="center" vertical="center" wrapText="1"/>
    </xf>
    <xf numFmtId="0" fontId="8" fillId="0" borderId="10" xfId="31" applyFont="1" applyBorder="1" applyAlignment="1">
      <alignment horizontal="center" vertical="center" wrapText="1"/>
    </xf>
    <xf numFmtId="0" fontId="8" fillId="0" borderId="13" xfId="31" applyFont="1" applyFill="1" applyBorder="1" applyAlignment="1">
      <alignment horizontal="center" vertical="center" textRotation="90" wrapText="1"/>
    </xf>
    <xf numFmtId="0" fontId="8" fillId="0" borderId="5" xfId="31" applyFont="1" applyFill="1" applyBorder="1" applyAlignment="1">
      <alignment horizontal="center" vertical="center" textRotation="90" wrapText="1"/>
    </xf>
    <xf numFmtId="0" fontId="8" fillId="0" borderId="13" xfId="31" applyFont="1" applyBorder="1" applyAlignment="1">
      <alignment horizontal="center" vertical="center" wrapText="1"/>
    </xf>
    <xf numFmtId="0" fontId="8" fillId="2" borderId="13" xfId="31" applyFont="1" applyFill="1" applyBorder="1" applyAlignment="1">
      <alignment horizontal="center" vertical="center" wrapText="1"/>
    </xf>
    <xf numFmtId="0" fontId="8" fillId="2" borderId="5" xfId="31" applyFont="1" applyFill="1" applyBorder="1" applyAlignment="1">
      <alignment horizontal="center" vertical="center" wrapText="1"/>
    </xf>
    <xf numFmtId="3" fontId="5" fillId="19" borderId="35" xfId="31" applyNumberFormat="1" applyFont="1" applyFill="1" applyBorder="1" applyAlignment="1">
      <alignment horizontal="left" vertical="center" wrapText="1"/>
    </xf>
    <xf numFmtId="3" fontId="5" fillId="19" borderId="22" xfId="31" applyNumberFormat="1" applyFont="1" applyFill="1" applyBorder="1" applyAlignment="1">
      <alignment horizontal="left" vertical="center" wrapText="1"/>
    </xf>
    <xf numFmtId="0" fontId="9" fillId="0" borderId="17" xfId="31" applyFont="1" applyBorder="1" applyAlignment="1">
      <alignment horizontal="center" vertical="center" wrapText="1"/>
    </xf>
    <xf numFmtId="0" fontId="9" fillId="0" borderId="34" xfId="31" applyFont="1" applyBorder="1" applyAlignment="1">
      <alignment horizontal="center" vertical="center" wrapText="1"/>
    </xf>
    <xf numFmtId="0" fontId="9" fillId="0" borderId="15" xfId="31" applyFont="1" applyBorder="1" applyAlignment="1">
      <alignment horizontal="center" vertical="center" wrapText="1"/>
    </xf>
    <xf numFmtId="0" fontId="1" fillId="0" borderId="0" xfId="31" applyFont="1" applyFill="1" applyBorder="1" applyAlignment="1">
      <alignment horizontal="right"/>
    </xf>
    <xf numFmtId="0" fontId="9" fillId="0" borderId="20" xfId="31" applyFont="1" applyBorder="1" applyAlignment="1">
      <alignment horizontal="center" vertical="center" textRotation="90" wrapText="1"/>
    </xf>
    <xf numFmtId="0" fontId="9" fillId="0" borderId="3" xfId="31" applyFont="1" applyBorder="1" applyAlignment="1">
      <alignment horizontal="center" vertical="center" textRotation="90" wrapText="1"/>
    </xf>
    <xf numFmtId="0" fontId="9" fillId="0" borderId="19" xfId="31" applyFont="1" applyBorder="1" applyAlignment="1">
      <alignment horizontal="center" vertical="center" textRotation="90" wrapText="1"/>
    </xf>
    <xf numFmtId="0" fontId="9" fillId="0" borderId="13" xfId="31" applyFont="1" applyBorder="1" applyAlignment="1">
      <alignment horizontal="center" vertical="center" wrapText="1"/>
    </xf>
    <xf numFmtId="0" fontId="9" fillId="0" borderId="9" xfId="31" applyFont="1" applyBorder="1" applyAlignment="1">
      <alignment horizontal="center" vertical="center" wrapText="1"/>
    </xf>
    <xf numFmtId="0" fontId="8" fillId="0" borderId="13" xfId="31" applyFont="1" applyBorder="1" applyAlignment="1">
      <alignment horizontal="center" vertical="center" textRotation="90" wrapText="1"/>
    </xf>
    <xf numFmtId="3" fontId="9" fillId="4" borderId="35" xfId="31" applyNumberFormat="1" applyFont="1" applyFill="1" applyBorder="1" applyAlignment="1">
      <alignment horizontal="left" vertical="center" wrapText="1"/>
    </xf>
    <xf numFmtId="3" fontId="9" fillId="4" borderId="22" xfId="31" applyNumberFormat="1" applyFont="1" applyFill="1" applyBorder="1" applyAlignment="1">
      <alignment horizontal="left" vertical="center" wrapText="1"/>
    </xf>
    <xf numFmtId="3" fontId="9" fillId="8" borderId="8" xfId="31" applyNumberFormat="1" applyFont="1" applyFill="1" applyBorder="1" applyAlignment="1">
      <alignment horizontal="left" vertical="center" wrapText="1"/>
    </xf>
    <xf numFmtId="0" fontId="4" fillId="0" borderId="10" xfId="31" applyFont="1" applyBorder="1" applyAlignment="1">
      <alignment horizontal="center" vertical="center" wrapText="1"/>
    </xf>
    <xf numFmtId="0" fontId="5" fillId="0" borderId="14" xfId="31" applyFont="1" applyBorder="1" applyAlignment="1">
      <alignment horizontal="center" vertical="center" wrapText="1"/>
    </xf>
    <xf numFmtId="0" fontId="5" fillId="2" borderId="9" xfId="31" applyFont="1" applyFill="1" applyBorder="1" applyAlignment="1">
      <alignment horizontal="center" vertical="center" wrapText="1"/>
    </xf>
    <xf numFmtId="0" fontId="5" fillId="0" borderId="9" xfId="31" applyFont="1" applyBorder="1" applyAlignment="1">
      <alignment horizontal="center" vertical="center" textRotation="90" wrapText="1"/>
    </xf>
    <xf numFmtId="0" fontId="4" fillId="0" borderId="9" xfId="31" applyFont="1" applyBorder="1" applyAlignment="1">
      <alignment horizontal="center" vertical="center" wrapText="1"/>
    </xf>
    <xf numFmtId="0" fontId="4" fillId="0" borderId="20" xfId="31" applyFont="1" applyBorder="1" applyAlignment="1">
      <alignment horizontal="center" vertical="center" textRotation="90" wrapText="1"/>
    </xf>
    <xf numFmtId="0" fontId="4" fillId="0" borderId="3" xfId="31" applyFont="1" applyBorder="1" applyAlignment="1">
      <alignment horizontal="center" vertical="center" textRotation="90" wrapText="1"/>
    </xf>
    <xf numFmtId="0" fontId="4" fillId="0" borderId="19" xfId="31" applyFont="1" applyBorder="1" applyAlignment="1">
      <alignment horizontal="center" vertical="center" textRotation="90" wrapText="1"/>
    </xf>
    <xf numFmtId="0" fontId="4" fillId="0" borderId="13" xfId="31" applyFont="1" applyBorder="1" applyAlignment="1">
      <alignment horizontal="center" vertical="center" wrapText="1"/>
    </xf>
    <xf numFmtId="3" fontId="6" fillId="0" borderId="20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19" xfId="31" applyNumberFormat="1" applyFont="1" applyFill="1" applyBorder="1" applyAlignment="1">
      <alignment horizontal="center" vertical="center" wrapText="1"/>
    </xf>
    <xf numFmtId="0" fontId="4" fillId="0" borderId="1" xfId="31" applyFont="1" applyBorder="1" applyAlignment="1">
      <alignment horizontal="center" vertical="center" wrapText="1"/>
    </xf>
    <xf numFmtId="0" fontId="4" fillId="0" borderId="7" xfId="31" applyFont="1" applyBorder="1" applyAlignment="1">
      <alignment horizontal="center" vertical="center" wrapText="1"/>
    </xf>
    <xf numFmtId="0" fontId="5" fillId="0" borderId="1" xfId="31" applyFont="1" applyBorder="1" applyAlignment="1">
      <alignment horizontal="center" vertical="center" wrapText="1"/>
    </xf>
    <xf numFmtId="0" fontId="4" fillId="0" borderId="58" xfId="31" applyFont="1" applyBorder="1" applyAlignment="1">
      <alignment horizontal="center" vertical="center" wrapText="1"/>
    </xf>
    <xf numFmtId="0" fontId="4" fillId="0" borderId="7" xfId="31" applyFont="1" applyBorder="1" applyAlignment="1">
      <alignment horizontal="center" vertical="center" textRotation="90" wrapText="1"/>
    </xf>
    <xf numFmtId="0" fontId="4" fillId="0" borderId="58" xfId="31" applyFont="1" applyBorder="1" applyAlignment="1">
      <alignment horizontal="center" vertical="center" textRotation="90" wrapText="1"/>
    </xf>
    <xf numFmtId="0" fontId="5" fillId="0" borderId="7" xfId="31" applyFont="1" applyBorder="1" applyAlignment="1">
      <alignment horizontal="center" vertical="center" textRotation="90" wrapText="1"/>
    </xf>
    <xf numFmtId="0" fontId="5" fillId="0" borderId="58" xfId="31" applyFont="1" applyBorder="1" applyAlignment="1">
      <alignment horizontal="center" vertical="center" textRotation="90" wrapText="1"/>
    </xf>
    <xf numFmtId="0" fontId="5" fillId="0" borderId="7" xfId="31" applyFont="1" applyFill="1" applyBorder="1" applyAlignment="1">
      <alignment horizontal="center" vertical="center" textRotation="90" wrapText="1"/>
    </xf>
    <xf numFmtId="0" fontId="5" fillId="0" borderId="58" xfId="31" applyFont="1" applyFill="1" applyBorder="1" applyAlignment="1">
      <alignment horizontal="center" vertical="center" textRotation="90" wrapText="1"/>
    </xf>
    <xf numFmtId="0" fontId="5" fillId="2" borderId="1" xfId="31" applyFont="1" applyFill="1" applyBorder="1" applyAlignment="1">
      <alignment horizontal="center" vertical="center" wrapText="1"/>
    </xf>
    <xf numFmtId="0" fontId="5" fillId="2" borderId="7" xfId="31" applyFont="1" applyFill="1" applyBorder="1" applyAlignment="1">
      <alignment horizontal="center" vertical="center" wrapText="1"/>
    </xf>
    <xf numFmtId="0" fontId="5" fillId="0" borderId="24" xfId="31" applyFont="1" applyBorder="1" applyAlignment="1">
      <alignment horizontal="center" vertical="center" textRotation="90" wrapText="1"/>
    </xf>
    <xf numFmtId="0" fontId="5" fillId="0" borderId="39" xfId="31" applyFont="1" applyBorder="1" applyAlignment="1">
      <alignment horizontal="center" vertical="center" wrapText="1"/>
    </xf>
    <xf numFmtId="0" fontId="5" fillId="0" borderId="45" xfId="31" applyFont="1" applyBorder="1" applyAlignment="1">
      <alignment horizontal="center" vertical="center" wrapText="1"/>
    </xf>
    <xf numFmtId="0" fontId="5" fillId="0" borderId="46" xfId="31" applyFont="1" applyBorder="1" applyAlignment="1">
      <alignment horizontal="center" vertical="center" wrapText="1"/>
    </xf>
    <xf numFmtId="3" fontId="6" fillId="0" borderId="42" xfId="31" applyNumberFormat="1" applyFont="1" applyFill="1" applyBorder="1" applyAlignment="1">
      <alignment horizontal="center" vertical="center" wrapText="1"/>
    </xf>
    <xf numFmtId="3" fontId="6" fillId="0" borderId="43" xfId="31" applyNumberFormat="1" applyFont="1" applyFill="1" applyBorder="1" applyAlignment="1">
      <alignment horizontal="center" vertical="center" wrapText="1"/>
    </xf>
    <xf numFmtId="3" fontId="6" fillId="0" borderId="44" xfId="31" applyNumberFormat="1" applyFont="1" applyFill="1" applyBorder="1" applyAlignment="1">
      <alignment horizontal="center" vertical="center" wrapText="1"/>
    </xf>
    <xf numFmtId="3" fontId="7" fillId="3" borderId="19" xfId="31" applyNumberFormat="1" applyFont="1" applyFill="1" applyBorder="1" applyAlignment="1">
      <alignment horizontal="right" vertical="center" wrapText="1"/>
    </xf>
    <xf numFmtId="3" fontId="7" fillId="3" borderId="9" xfId="31" applyNumberFormat="1" applyFont="1" applyFill="1" applyBorder="1" applyAlignment="1">
      <alignment horizontal="right" vertical="center" wrapText="1"/>
    </xf>
    <xf numFmtId="3" fontId="8" fillId="3" borderId="20" xfId="31" applyNumberFormat="1" applyFont="1" applyFill="1" applyBorder="1" applyAlignment="1">
      <alignment horizontal="center" vertical="center" wrapText="1"/>
    </xf>
    <xf numFmtId="3" fontId="8" fillId="3" borderId="13" xfId="31" applyNumberFormat="1" applyFont="1" applyFill="1" applyBorder="1" applyAlignment="1">
      <alignment horizontal="center" vertical="center" wrapText="1"/>
    </xf>
    <xf numFmtId="3" fontId="15" fillId="0" borderId="39" xfId="31" applyNumberFormat="1" applyFont="1" applyFill="1" applyBorder="1" applyAlignment="1">
      <alignment horizontal="center" vertical="center" wrapText="1"/>
    </xf>
    <xf numFmtId="3" fontId="15" fillId="0" borderId="45" xfId="31" applyNumberFormat="1" applyFont="1" applyFill="1" applyBorder="1" applyAlignment="1">
      <alignment horizontal="center" vertical="center" wrapText="1"/>
    </xf>
    <xf numFmtId="3" fontId="15" fillId="0" borderId="46" xfId="31" applyNumberFormat="1" applyFont="1" applyFill="1" applyBorder="1" applyAlignment="1">
      <alignment horizontal="center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4" borderId="42" xfId="31" applyNumberFormat="1" applyFont="1" applyFill="1" applyBorder="1" applyAlignment="1">
      <alignment horizontal="center" vertical="center" wrapText="1"/>
    </xf>
    <xf numFmtId="3" fontId="6" fillId="4" borderId="43" xfId="31" applyNumberFormat="1" applyFont="1" applyFill="1" applyBorder="1" applyAlignment="1">
      <alignment horizontal="center" vertical="center" wrapText="1"/>
    </xf>
    <xf numFmtId="3" fontId="6" fillId="4" borderId="44" xfId="31" applyNumberFormat="1" applyFont="1" applyFill="1" applyBorder="1" applyAlignment="1">
      <alignment horizontal="center" vertical="center" wrapText="1"/>
    </xf>
    <xf numFmtId="3" fontId="7" fillId="4" borderId="3" xfId="31" applyNumberFormat="1" applyFont="1" applyFill="1" applyBorder="1" applyAlignment="1">
      <alignment horizontal="right" vertical="center" wrapText="1"/>
    </xf>
    <xf numFmtId="3" fontId="7" fillId="4" borderId="5" xfId="31" applyNumberFormat="1" applyFont="1" applyFill="1" applyBorder="1" applyAlignment="1">
      <alignment horizontal="right" vertical="center" wrapText="1"/>
    </xf>
    <xf numFmtId="3" fontId="7" fillId="4" borderId="19" xfId="31" applyNumberFormat="1" applyFont="1" applyFill="1" applyBorder="1" applyAlignment="1">
      <alignment horizontal="right" vertical="center" wrapText="1"/>
    </xf>
    <xf numFmtId="3" fontId="7" fillId="4" borderId="9" xfId="31" applyNumberFormat="1" applyFont="1" applyFill="1" applyBorder="1" applyAlignment="1">
      <alignment horizontal="right" vertical="center" wrapText="1"/>
    </xf>
    <xf numFmtId="3" fontId="7" fillId="8" borderId="19" xfId="31" applyNumberFormat="1" applyFont="1" applyFill="1" applyBorder="1" applyAlignment="1">
      <alignment horizontal="right" vertical="center" wrapText="1"/>
    </xf>
    <xf numFmtId="3" fontId="7" fillId="8" borderId="9" xfId="31" applyNumberFormat="1" applyFont="1" applyFill="1" applyBorder="1" applyAlignment="1">
      <alignment horizontal="right" vertical="center" wrapText="1"/>
    </xf>
    <xf numFmtId="3" fontId="7" fillId="3" borderId="3" xfId="31" applyNumberFormat="1" applyFont="1" applyFill="1" applyBorder="1" applyAlignment="1">
      <alignment horizontal="right" vertical="center" wrapText="1"/>
    </xf>
    <xf numFmtId="3" fontId="7" fillId="3" borderId="5" xfId="31" applyNumberFormat="1" applyFont="1" applyFill="1" applyBorder="1" applyAlignment="1">
      <alignment horizontal="right" vertical="center" wrapText="1"/>
    </xf>
    <xf numFmtId="3" fontId="8" fillId="3" borderId="20" xfId="31" applyNumberFormat="1" applyFont="1" applyFill="1" applyBorder="1" applyAlignment="1">
      <alignment horizontal="left" vertical="center" wrapText="1"/>
    </xf>
    <xf numFmtId="3" fontId="8" fillId="3" borderId="13" xfId="31" applyNumberFormat="1" applyFont="1" applyFill="1" applyBorder="1" applyAlignment="1">
      <alignment horizontal="left" vertical="center" wrapText="1"/>
    </xf>
    <xf numFmtId="3" fontId="7" fillId="8" borderId="3" xfId="31" applyNumberFormat="1" applyFont="1" applyFill="1" applyBorder="1" applyAlignment="1">
      <alignment horizontal="right" vertical="center" wrapText="1"/>
    </xf>
    <xf numFmtId="3" fontId="7" fillId="8" borderId="5" xfId="31" applyNumberFormat="1" applyFont="1" applyFill="1" applyBorder="1" applyAlignment="1">
      <alignment horizontal="right" vertical="center" wrapText="1"/>
    </xf>
    <xf numFmtId="3" fontId="8" fillId="4" borderId="47" xfId="31" applyNumberFormat="1" applyFont="1" applyFill="1" applyBorder="1" applyAlignment="1">
      <alignment horizontal="left" vertical="center" wrapText="1"/>
    </xf>
    <xf numFmtId="3" fontId="8" fillId="4" borderId="48" xfId="31" applyNumberFormat="1" applyFont="1" applyFill="1" applyBorder="1" applyAlignment="1">
      <alignment horizontal="left" vertical="center" wrapText="1"/>
    </xf>
    <xf numFmtId="3" fontId="8" fillId="8" borderId="20" xfId="31" applyNumberFormat="1" applyFont="1" applyFill="1" applyBorder="1" applyAlignment="1">
      <alignment horizontal="left" vertical="center" wrapText="1"/>
    </xf>
    <xf numFmtId="3" fontId="8" fillId="8" borderId="13" xfId="31" applyNumberFormat="1" applyFont="1" applyFill="1" applyBorder="1" applyAlignment="1">
      <alignment horizontal="left" vertical="center" wrapText="1"/>
    </xf>
    <xf numFmtId="3" fontId="8" fillId="4" borderId="20" xfId="31" applyNumberFormat="1" applyFont="1" applyFill="1" applyBorder="1" applyAlignment="1">
      <alignment horizontal="left" vertical="center" wrapText="1"/>
    </xf>
    <xf numFmtId="3" fontId="8" fillId="4" borderId="13" xfId="31" applyNumberFormat="1" applyFont="1" applyFill="1" applyBorder="1" applyAlignment="1">
      <alignment horizontal="left" vertical="center" wrapText="1"/>
    </xf>
    <xf numFmtId="0" fontId="4" fillId="0" borderId="24" xfId="31" applyFont="1" applyBorder="1" applyAlignment="1">
      <alignment horizontal="center" vertical="center" textRotation="90" wrapText="1"/>
    </xf>
    <xf numFmtId="3" fontId="4" fillId="4" borderId="1" xfId="31" applyNumberFormat="1" applyFont="1" applyFill="1" applyBorder="1" applyAlignment="1">
      <alignment horizontal="center" vertical="center" wrapText="1"/>
    </xf>
    <xf numFmtId="3" fontId="7" fillId="4" borderId="1" xfId="31" applyNumberFormat="1" applyFont="1" applyFill="1" applyBorder="1" applyAlignment="1">
      <alignment horizontal="center" vertical="center" wrapText="1"/>
    </xf>
    <xf numFmtId="3" fontId="4" fillId="2" borderId="1" xfId="31" applyNumberFormat="1" applyFont="1" applyFill="1" applyBorder="1" applyAlignment="1">
      <alignment horizontal="center" vertical="center" wrapText="1"/>
    </xf>
    <xf numFmtId="3" fontId="7" fillId="2" borderId="1" xfId="31" applyNumberFormat="1" applyFont="1" applyFill="1" applyBorder="1" applyAlignment="1">
      <alignment horizontal="center" vertical="center" wrapText="1"/>
    </xf>
    <xf numFmtId="0" fontId="1" fillId="0" borderId="43" xfId="31" applyBorder="1" applyAlignment="1">
      <alignment horizontal="center" vertical="center" textRotation="90" wrapText="1"/>
    </xf>
    <xf numFmtId="0" fontId="1" fillId="0" borderId="44" xfId="31" applyBorder="1" applyAlignment="1">
      <alignment horizontal="center" vertical="center" textRotation="90" wrapText="1"/>
    </xf>
    <xf numFmtId="3" fontId="4" fillId="2" borderId="35" xfId="31" applyNumberFormat="1" applyFont="1" applyFill="1" applyBorder="1" applyAlignment="1">
      <alignment horizontal="center" vertical="center" wrapText="1"/>
    </xf>
    <xf numFmtId="3" fontId="7" fillId="2" borderId="23" xfId="31" applyNumberFormat="1" applyFont="1" applyFill="1" applyBorder="1" applyAlignment="1">
      <alignment horizontal="center" vertical="center" wrapText="1"/>
    </xf>
    <xf numFmtId="0" fontId="5" fillId="7" borderId="7" xfId="31" applyFont="1" applyFill="1" applyBorder="1" applyAlignment="1">
      <alignment horizontal="center" vertical="center" textRotation="90" wrapText="1"/>
    </xf>
    <xf numFmtId="0" fontId="5" fillId="7" borderId="58" xfId="31" applyFont="1" applyFill="1" applyBorder="1" applyAlignment="1">
      <alignment horizontal="center" vertical="center" textRotation="90" wrapText="1"/>
    </xf>
    <xf numFmtId="0" fontId="5" fillId="7" borderId="24" xfId="31" applyFont="1" applyFill="1" applyBorder="1" applyAlignment="1">
      <alignment horizontal="center" vertical="center" textRotation="90" wrapText="1"/>
    </xf>
    <xf numFmtId="3" fontId="9" fillId="0" borderId="17" xfId="31" applyNumberFormat="1" applyFont="1" applyFill="1" applyBorder="1" applyAlignment="1">
      <alignment horizontal="center" vertical="center"/>
    </xf>
    <xf numFmtId="3" fontId="9" fillId="0" borderId="34" xfId="31" applyNumberFormat="1" applyFont="1" applyFill="1" applyBorder="1" applyAlignment="1">
      <alignment horizontal="center" vertical="center"/>
    </xf>
    <xf numFmtId="3" fontId="9" fillId="0" borderId="15" xfId="31" applyNumberFormat="1" applyFont="1" applyFill="1" applyBorder="1" applyAlignment="1">
      <alignment horizontal="center" vertical="center"/>
    </xf>
    <xf numFmtId="3" fontId="9" fillId="0" borderId="17" xfId="31" applyNumberFormat="1" applyFont="1" applyFill="1" applyBorder="1" applyAlignment="1">
      <alignment horizontal="center" vertical="center" wrapText="1"/>
    </xf>
    <xf numFmtId="3" fontId="9" fillId="0" borderId="34" xfId="31" applyNumberFormat="1" applyFont="1" applyFill="1" applyBorder="1" applyAlignment="1">
      <alignment horizontal="center" vertical="center" wrapText="1"/>
    </xf>
    <xf numFmtId="3" fontId="9" fillId="0" borderId="15" xfId="31" applyNumberFormat="1" applyFont="1" applyFill="1" applyBorder="1" applyAlignment="1">
      <alignment horizontal="center" vertical="center" wrapText="1"/>
    </xf>
    <xf numFmtId="0" fontId="4" fillId="0" borderId="24" xfId="31" applyFont="1" applyBorder="1" applyAlignment="1">
      <alignment horizontal="center" vertical="center" wrapText="1"/>
    </xf>
    <xf numFmtId="3" fontId="14" fillId="0" borderId="17" xfId="31" applyNumberFormat="1" applyFont="1" applyFill="1" applyBorder="1" applyAlignment="1">
      <alignment horizontal="left" vertical="center" wrapText="1"/>
    </xf>
    <xf numFmtId="0" fontId="14" fillId="0" borderId="34" xfId="31" applyFont="1" applyFill="1" applyBorder="1" applyAlignment="1">
      <alignment vertical="center" wrapText="1"/>
    </xf>
    <xf numFmtId="0" fontId="14" fillId="0" borderId="15" xfId="31" applyFont="1" applyFill="1" applyBorder="1" applyAlignment="1">
      <alignment vertical="center" wrapText="1"/>
    </xf>
    <xf numFmtId="3" fontId="14" fillId="0" borderId="34" xfId="31" applyNumberFormat="1" applyFont="1" applyFill="1" applyBorder="1" applyAlignment="1">
      <alignment horizontal="left" vertical="center" wrapText="1"/>
    </xf>
    <xf numFmtId="3" fontId="14" fillId="0" borderId="15" xfId="31" applyNumberFormat="1" applyFont="1" applyFill="1" applyBorder="1" applyAlignment="1">
      <alignment horizontal="left" vertical="center" wrapText="1"/>
    </xf>
    <xf numFmtId="3" fontId="14" fillId="0" borderId="49" xfId="31" applyNumberFormat="1" applyFont="1" applyFill="1" applyBorder="1" applyAlignment="1">
      <alignment horizontal="left" vertical="center" wrapText="1"/>
    </xf>
    <xf numFmtId="0" fontId="14" fillId="0" borderId="37" xfId="31" applyFont="1" applyFill="1" applyBorder="1" applyAlignment="1">
      <alignment vertical="center" wrapText="1"/>
    </xf>
    <xf numFmtId="0" fontId="14" fillId="0" borderId="29" xfId="31" applyFont="1" applyFill="1" applyBorder="1" applyAlignment="1">
      <alignment vertical="center" wrapText="1"/>
    </xf>
    <xf numFmtId="3" fontId="10" fillId="0" borderId="56" xfId="31" applyNumberFormat="1" applyFont="1" applyBorder="1" applyAlignment="1">
      <alignment horizontal="left" vertical="center" wrapText="1"/>
    </xf>
    <xf numFmtId="3" fontId="10" fillId="0" borderId="57" xfId="31" applyNumberFormat="1" applyFont="1" applyBorder="1" applyAlignment="1">
      <alignment horizontal="left" vertical="center" wrapText="1"/>
    </xf>
    <xf numFmtId="3" fontId="10" fillId="0" borderId="56" xfId="31" applyNumberFormat="1" applyFont="1" applyBorder="1" applyAlignment="1">
      <alignment horizontal="left" vertical="center"/>
    </xf>
    <xf numFmtId="3" fontId="10" fillId="0" borderId="57" xfId="31" applyNumberFormat="1" applyFont="1" applyBorder="1" applyAlignment="1">
      <alignment horizontal="left" vertical="center"/>
    </xf>
    <xf numFmtId="3" fontId="5" fillId="8" borderId="39" xfId="31" applyNumberFormat="1" applyFont="1" applyFill="1" applyBorder="1" applyAlignment="1">
      <alignment horizontal="left" vertical="center" wrapText="1"/>
    </xf>
    <xf numFmtId="3" fontId="5" fillId="8" borderId="45" xfId="31" applyNumberFormat="1" applyFont="1" applyFill="1" applyBorder="1" applyAlignment="1">
      <alignment horizontal="left" vertical="center" wrapText="1"/>
    </xf>
    <xf numFmtId="3" fontId="10" fillId="0" borderId="51" xfId="31" applyNumberFormat="1" applyFont="1" applyBorder="1" applyAlignment="1">
      <alignment horizontal="left" vertical="center"/>
    </xf>
    <xf numFmtId="3" fontId="10" fillId="0" borderId="52" xfId="31" applyNumberFormat="1" applyFont="1" applyBorder="1" applyAlignment="1">
      <alignment horizontal="left" vertical="center"/>
    </xf>
    <xf numFmtId="3" fontId="10" fillId="0" borderId="53" xfId="31" applyNumberFormat="1" applyFont="1" applyBorder="1" applyAlignment="1">
      <alignment horizontal="left" vertical="center" wrapText="1"/>
    </xf>
    <xf numFmtId="3" fontId="10" fillId="0" borderId="30" xfId="31" applyNumberFormat="1" applyFont="1" applyBorder="1" applyAlignment="1">
      <alignment horizontal="left" vertical="center" wrapText="1"/>
    </xf>
    <xf numFmtId="3" fontId="4" fillId="3" borderId="54" xfId="31" applyNumberFormat="1" applyFont="1" applyFill="1" applyBorder="1" applyAlignment="1">
      <alignment horizontal="left" vertical="center" wrapText="1"/>
    </xf>
    <xf numFmtId="3" fontId="4" fillId="3" borderId="55" xfId="31" applyNumberFormat="1" applyFont="1" applyFill="1" applyBorder="1" applyAlignment="1">
      <alignment horizontal="left" vertical="center" wrapText="1"/>
    </xf>
    <xf numFmtId="3" fontId="4" fillId="4" borderId="39" xfId="31" applyNumberFormat="1" applyFont="1" applyFill="1" applyBorder="1" applyAlignment="1">
      <alignment horizontal="left" vertical="center" wrapText="1"/>
    </xf>
    <xf numFmtId="3" fontId="7" fillId="4" borderId="46" xfId="31" applyNumberFormat="1" applyFont="1" applyFill="1" applyBorder="1" applyAlignment="1">
      <alignment horizontal="left" vertical="center" wrapText="1"/>
    </xf>
    <xf numFmtId="3" fontId="10" fillId="0" borderId="47" xfId="31" applyNumberFormat="1" applyFont="1" applyBorder="1" applyAlignment="1">
      <alignment horizontal="left" vertical="center"/>
    </xf>
    <xf numFmtId="3" fontId="10" fillId="0" borderId="50" xfId="31" applyNumberFormat="1" applyFont="1" applyBorder="1" applyAlignment="1">
      <alignment horizontal="left" vertical="center"/>
    </xf>
    <xf numFmtId="9" fontId="9" fillId="0" borderId="15" xfId="31" applyNumberFormat="1" applyFont="1" applyFill="1" applyBorder="1" applyAlignment="1">
      <alignment horizontal="center" vertical="center"/>
    </xf>
    <xf numFmtId="9" fontId="9" fillId="0" borderId="17" xfId="32" applyFont="1" applyFill="1" applyBorder="1" applyAlignment="1">
      <alignment horizontal="center" vertical="center"/>
    </xf>
    <xf numFmtId="9" fontId="9" fillId="0" borderId="34" xfId="32" applyFont="1" applyFill="1" applyBorder="1" applyAlignment="1">
      <alignment horizontal="center" vertical="center"/>
    </xf>
    <xf numFmtId="9" fontId="9" fillId="0" borderId="15" xfId="32" applyFont="1" applyFill="1" applyBorder="1" applyAlignment="1">
      <alignment horizontal="center" vertical="center"/>
    </xf>
  </cellXfs>
  <cellStyles count="41">
    <cellStyle name="Čiarka" xfId="40" builtinId="3"/>
    <cellStyle name="Čiarka 2" xfId="1"/>
    <cellStyle name="Čiarka 2 2" xfId="2"/>
    <cellStyle name="Čiarka 2 3" xfId="3"/>
    <cellStyle name="Čiarka 2 4" xfId="4"/>
    <cellStyle name="Čiarka 2 5" xfId="5"/>
    <cellStyle name="Čiarka 2 6" xfId="6"/>
    <cellStyle name="Čiarka 3" xfId="7"/>
    <cellStyle name="Čiarka 4" xfId="8"/>
    <cellStyle name="Čiarka 5" xfId="9"/>
    <cellStyle name="Čiarka 6" xfId="10"/>
    <cellStyle name="Čiarka 7" xfId="11"/>
    <cellStyle name="Čiarka 8" xfId="12"/>
    <cellStyle name="Čiarka 9" xfId="13"/>
    <cellStyle name="Normálna 10" xfId="14"/>
    <cellStyle name="Normálna 2" xfId="15"/>
    <cellStyle name="Normálna 2 2" xfId="16"/>
    <cellStyle name="Normálna 2 2 2" xfId="17"/>
    <cellStyle name="Normálna 2 3" xfId="18"/>
    <cellStyle name="Normálna 3" xfId="19"/>
    <cellStyle name="Normálna 3 2" xfId="20"/>
    <cellStyle name="Normálna 4" xfId="21"/>
    <cellStyle name="Normálna 4 2" xfId="22"/>
    <cellStyle name="Normálna 5" xfId="23"/>
    <cellStyle name="Normálna 5 2" xfId="24"/>
    <cellStyle name="Normálna 6" xfId="25"/>
    <cellStyle name="Normálna 7" xfId="26"/>
    <cellStyle name="Normálna 8" xfId="27"/>
    <cellStyle name="Normálna 9" xfId="28"/>
    <cellStyle name="Normálne" xfId="0" builtinId="0"/>
    <cellStyle name="normálne 2" xfId="29"/>
    <cellStyle name="normálne 2 2" xfId="30"/>
    <cellStyle name="normálne_Sumárna tabuľka k 31 Dec._SOP" xfId="31"/>
    <cellStyle name="Percentá" xfId="32" builtinId="5"/>
    <cellStyle name="percentá 2" xfId="33"/>
    <cellStyle name="percentá 2 2" xfId="39"/>
    <cellStyle name="Percentá 3" xfId="34"/>
    <cellStyle name="Percentá 3 2" xfId="38"/>
    <cellStyle name="Percentá 4" xfId="35"/>
    <cellStyle name="Percentá 5" xfId="36"/>
    <cellStyle name="Poznámka 2" xfId="37"/>
  </cellStyles>
  <dxfs count="0"/>
  <tableStyles count="0" defaultTableStyle="TableStyleMedium9" defaultPivotStyle="PivotStyleLight16"/>
  <colors>
    <mruColors>
      <color rgb="FFFFFFCC"/>
      <color rgb="FFFFFF99"/>
      <color rgb="FFCCFFFF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221"/>
  <sheetViews>
    <sheetView tabSelected="1" view="pageBreakPreview" zoomScaleNormal="100" zoomScaleSheetLayoutView="100" workbookViewId="0">
      <pane xSplit="2" ySplit="10" topLeftCell="C28" activePane="bottomRight" state="frozen"/>
      <selection pane="topRight" activeCell="C1" sqref="C1"/>
      <selection pane="bottomLeft" activeCell="A11" sqref="A11"/>
      <selection pane="bottomRight" activeCell="C30" sqref="C30"/>
    </sheetView>
  </sheetViews>
  <sheetFormatPr defaultRowHeight="12.75"/>
  <cols>
    <col min="1" max="1" width="7.140625" style="21" customWidth="1"/>
    <col min="2" max="2" width="31.7109375" style="21" customWidth="1"/>
    <col min="3" max="3" width="10.28515625" style="21" customWidth="1"/>
    <col min="4" max="4" width="14.5703125" style="21" customWidth="1"/>
    <col min="5" max="5" width="16" style="21" customWidth="1"/>
    <col min="6" max="6" width="16.85546875" style="21" customWidth="1"/>
    <col min="7" max="7" width="6.85546875" style="21" customWidth="1"/>
    <col min="8" max="8" width="13" style="21" customWidth="1"/>
    <col min="9" max="9" width="6.5703125" style="21" customWidth="1"/>
    <col min="10" max="10" width="14.42578125" style="21" customWidth="1"/>
    <col min="11" max="11" width="14.7109375" style="21" customWidth="1"/>
    <col min="12" max="12" width="8.28515625" style="21" customWidth="1"/>
    <col min="13" max="13" width="14.5703125" style="21" customWidth="1"/>
    <col min="14" max="14" width="7.140625" style="21" customWidth="1"/>
    <col min="15" max="16" width="14.140625" style="21" customWidth="1"/>
    <col min="17" max="17" width="15" style="21" customWidth="1"/>
    <col min="18" max="18" width="6.7109375" style="21" customWidth="1"/>
    <col min="19" max="20" width="6.28515625" style="21" customWidth="1"/>
    <col min="21" max="21" width="14.5703125" style="21" customWidth="1"/>
    <col min="22" max="22" width="12.85546875" style="21" customWidth="1"/>
    <col min="23" max="23" width="14.5703125" style="21" customWidth="1"/>
    <col min="24" max="16384" width="9.140625" style="3"/>
  </cols>
  <sheetData>
    <row r="1" spans="1:23" ht="18">
      <c r="A1" s="1" t="s">
        <v>231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611"/>
      <c r="V1" s="612"/>
      <c r="W1" s="3"/>
    </row>
    <row r="2" spans="1:23">
      <c r="A2"/>
      <c r="B2"/>
      <c r="C2"/>
      <c r="D2"/>
      <c r="E2" s="3"/>
      <c r="F2" s="3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5" t="s">
        <v>0</v>
      </c>
      <c r="B3" s="3"/>
      <c r="C3" s="5" t="s">
        <v>267</v>
      </c>
      <c r="D3" s="5"/>
      <c r="E3" s="5"/>
      <c r="F3" s="3"/>
      <c r="G3" s="3"/>
      <c r="H3" s="3"/>
      <c r="I3" s="3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5" t="s">
        <v>1</v>
      </c>
      <c r="B4" s="5"/>
      <c r="C4" s="507">
        <v>42735</v>
      </c>
      <c r="D4" s="324"/>
      <c r="E4" s="31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6" t="s">
        <v>2</v>
      </c>
      <c r="B5" s="5"/>
      <c r="C5" s="5" t="s">
        <v>266</v>
      </c>
      <c r="D5" s="324"/>
      <c r="E5" s="315"/>
      <c r="F5" s="3"/>
      <c r="G5" s="324"/>
      <c r="H5" s="3"/>
      <c r="I5" s="4"/>
      <c r="J5" s="331"/>
      <c r="K5" s="3"/>
      <c r="L5" s="3"/>
      <c r="M5" s="3"/>
      <c r="N5" s="3"/>
      <c r="O5" s="19"/>
      <c r="P5" s="19"/>
      <c r="Q5" s="19"/>
      <c r="R5" s="19"/>
      <c r="S5" s="19"/>
      <c r="T5" s="19"/>
      <c r="U5" s="19"/>
      <c r="V5" s="3"/>
      <c r="W5" s="19"/>
    </row>
    <row r="6" spans="1:23" ht="12.75" customHeight="1" thickBot="1">
      <c r="A6" s="6"/>
      <c r="B6" s="5"/>
      <c r="C6" s="3"/>
      <c r="D6" s="308"/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3.5" customHeight="1">
      <c r="A7" s="613" t="s">
        <v>3</v>
      </c>
      <c r="B7" s="616" t="s">
        <v>4</v>
      </c>
      <c r="C7" s="619" t="s">
        <v>191</v>
      </c>
      <c r="D7" s="619"/>
      <c r="E7" s="619"/>
      <c r="F7" s="620" t="s">
        <v>264</v>
      </c>
      <c r="G7" s="625" t="s">
        <v>303</v>
      </c>
      <c r="H7" s="639"/>
      <c r="I7" s="619" t="s">
        <v>8</v>
      </c>
      <c r="J7" s="619"/>
      <c r="K7" s="619"/>
      <c r="L7" s="629" t="s">
        <v>305</v>
      </c>
      <c r="M7" s="631" t="s">
        <v>403</v>
      </c>
      <c r="N7" s="619" t="s">
        <v>306</v>
      </c>
      <c r="O7" s="619"/>
      <c r="P7" s="619"/>
      <c r="Q7" s="620" t="s">
        <v>12</v>
      </c>
      <c r="R7" s="629" t="s">
        <v>13</v>
      </c>
      <c r="S7" s="641" t="s">
        <v>307</v>
      </c>
      <c r="T7" s="619" t="s">
        <v>228</v>
      </c>
      <c r="U7" s="619"/>
      <c r="V7" s="625"/>
      <c r="W7" s="636" t="s">
        <v>345</v>
      </c>
    </row>
    <row r="8" spans="1:23" ht="37.5" customHeight="1">
      <c r="A8" s="614"/>
      <c r="B8" s="617"/>
      <c r="C8" s="623" t="s">
        <v>15</v>
      </c>
      <c r="D8" s="622" t="s">
        <v>304</v>
      </c>
      <c r="E8" s="622" t="s">
        <v>17</v>
      </c>
      <c r="F8" s="621"/>
      <c r="G8" s="623" t="s">
        <v>15</v>
      </c>
      <c r="H8" s="622" t="s">
        <v>304</v>
      </c>
      <c r="I8" s="623" t="s">
        <v>15</v>
      </c>
      <c r="J8" s="622" t="s">
        <v>18</v>
      </c>
      <c r="K8" s="628"/>
      <c r="L8" s="630"/>
      <c r="M8" s="632"/>
      <c r="N8" s="623" t="s">
        <v>15</v>
      </c>
      <c r="O8" s="622" t="s">
        <v>20</v>
      </c>
      <c r="P8" s="628"/>
      <c r="Q8" s="621"/>
      <c r="R8" s="630"/>
      <c r="S8" s="623"/>
      <c r="T8" s="623" t="s">
        <v>15</v>
      </c>
      <c r="U8" s="622" t="s">
        <v>20</v>
      </c>
      <c r="V8" s="624"/>
      <c r="W8" s="637"/>
    </row>
    <row r="9" spans="1:23" ht="47.25" customHeight="1">
      <c r="A9" s="614"/>
      <c r="B9" s="617"/>
      <c r="C9" s="623"/>
      <c r="D9" s="622"/>
      <c r="E9" s="622"/>
      <c r="F9" s="621"/>
      <c r="G9" s="623"/>
      <c r="H9" s="622"/>
      <c r="I9" s="623"/>
      <c r="J9" s="338" t="s">
        <v>22</v>
      </c>
      <c r="K9" s="337" t="s">
        <v>190</v>
      </c>
      <c r="L9" s="630"/>
      <c r="M9" s="633"/>
      <c r="N9" s="623"/>
      <c r="O9" s="338" t="s">
        <v>22</v>
      </c>
      <c r="P9" s="337" t="s">
        <v>190</v>
      </c>
      <c r="Q9" s="640"/>
      <c r="R9" s="630"/>
      <c r="S9" s="623"/>
      <c r="T9" s="623"/>
      <c r="U9" s="338" t="s">
        <v>22</v>
      </c>
      <c r="V9" s="338" t="s">
        <v>190</v>
      </c>
      <c r="W9" s="638"/>
    </row>
    <row r="10" spans="1:23" s="51" customFormat="1" ht="12.75" customHeight="1" thickBot="1">
      <c r="A10" s="615"/>
      <c r="B10" s="618"/>
      <c r="C10" s="317" t="s">
        <v>174</v>
      </c>
      <c r="D10" s="317" t="s">
        <v>175</v>
      </c>
      <c r="E10" s="317" t="s">
        <v>186</v>
      </c>
      <c r="F10" s="318" t="s">
        <v>176</v>
      </c>
      <c r="G10" s="317" t="s">
        <v>193</v>
      </c>
      <c r="H10" s="317" t="s">
        <v>177</v>
      </c>
      <c r="I10" s="317" t="s">
        <v>178</v>
      </c>
      <c r="J10" s="317" t="s">
        <v>179</v>
      </c>
      <c r="K10" s="317" t="s">
        <v>351</v>
      </c>
      <c r="L10" s="317" t="s">
        <v>352</v>
      </c>
      <c r="M10" s="328" t="s">
        <v>353</v>
      </c>
      <c r="N10" s="317" t="s">
        <v>180</v>
      </c>
      <c r="O10" s="317" t="s">
        <v>181</v>
      </c>
      <c r="P10" s="317" t="s">
        <v>182</v>
      </c>
      <c r="Q10" s="318" t="s">
        <v>187</v>
      </c>
      <c r="R10" s="317" t="s">
        <v>188</v>
      </c>
      <c r="S10" s="317" t="s">
        <v>183</v>
      </c>
      <c r="T10" s="317" t="s">
        <v>184</v>
      </c>
      <c r="U10" s="317" t="s">
        <v>185</v>
      </c>
      <c r="V10" s="326" t="s">
        <v>192</v>
      </c>
      <c r="W10" s="319" t="s">
        <v>230</v>
      </c>
    </row>
    <row r="11" spans="1:23" s="26" customFormat="1" ht="25.5">
      <c r="A11" s="339" t="s">
        <v>308</v>
      </c>
      <c r="B11" s="334" t="s">
        <v>194</v>
      </c>
      <c r="C11" s="25"/>
      <c r="D11" s="25"/>
      <c r="E11" s="25"/>
      <c r="F11" s="150">
        <v>12800000</v>
      </c>
      <c r="G11" s="25"/>
      <c r="H11" s="25"/>
      <c r="I11" s="25"/>
      <c r="J11" s="25"/>
      <c r="K11" s="25"/>
      <c r="L11" s="246">
        <f>J11/F11</f>
        <v>0</v>
      </c>
      <c r="M11" s="329">
        <f>F11-J11+W11</f>
        <v>12800000</v>
      </c>
      <c r="N11" s="25"/>
      <c r="O11" s="25"/>
      <c r="P11" s="25"/>
      <c r="Q11" s="148">
        <f>F11-O11</f>
        <v>12800000</v>
      </c>
      <c r="R11" s="316">
        <f>O11/F11</f>
        <v>0</v>
      </c>
      <c r="S11" s="25"/>
      <c r="T11" s="25"/>
      <c r="U11" s="25"/>
      <c r="V11" s="25"/>
      <c r="W11" s="25"/>
    </row>
    <row r="12" spans="1:23" s="28" customFormat="1" ht="26.25" thickBot="1">
      <c r="A12" s="490" t="s">
        <v>279</v>
      </c>
      <c r="B12" s="491" t="s">
        <v>195</v>
      </c>
      <c r="C12" s="342"/>
      <c r="D12" s="342"/>
      <c r="E12" s="342"/>
      <c r="F12" s="153">
        <v>1530000</v>
      </c>
      <c r="G12" s="335"/>
      <c r="H12" s="342"/>
      <c r="I12" s="342"/>
      <c r="J12" s="342"/>
      <c r="K12" s="342"/>
      <c r="L12" s="344">
        <f t="shared" ref="L12:L54" si="0">J12/F12</f>
        <v>0</v>
      </c>
      <c r="M12" s="345">
        <f t="shared" ref="M12:M54" si="1">F12-J12+W12</f>
        <v>1530000</v>
      </c>
      <c r="N12" s="342"/>
      <c r="O12" s="342"/>
      <c r="P12" s="342"/>
      <c r="Q12" s="343">
        <f t="shared" ref="Q12:Q54" si="2">F12-O12</f>
        <v>1530000</v>
      </c>
      <c r="R12" s="492">
        <f t="shared" ref="R12:R54" si="3">O12/F12</f>
        <v>0</v>
      </c>
      <c r="S12" s="342"/>
      <c r="T12" s="342"/>
      <c r="U12" s="342"/>
      <c r="V12" s="342"/>
      <c r="W12" s="342"/>
    </row>
    <row r="13" spans="1:23" s="341" customFormat="1" ht="26.25" thickBot="1">
      <c r="A13" s="496" t="s">
        <v>309</v>
      </c>
      <c r="B13" s="497" t="s">
        <v>310</v>
      </c>
      <c r="C13" s="498">
        <f>SUM(C11:C12)</f>
        <v>0</v>
      </c>
      <c r="D13" s="498">
        <f t="shared" ref="D13:E13" si="4">SUM(D11:D12)</f>
        <v>0</v>
      </c>
      <c r="E13" s="498">
        <f t="shared" si="4"/>
        <v>0</v>
      </c>
      <c r="F13" s="498">
        <f>'s.-FO'!H35</f>
        <v>14330000</v>
      </c>
      <c r="G13" s="498">
        <f>SUM(G11:G12)</f>
        <v>0</v>
      </c>
      <c r="H13" s="498">
        <f t="shared" ref="H13:K13" si="5">SUM(H11:H12)</f>
        <v>0</v>
      </c>
      <c r="I13" s="498">
        <f t="shared" si="5"/>
        <v>0</v>
      </c>
      <c r="J13" s="498">
        <f t="shared" si="5"/>
        <v>0</v>
      </c>
      <c r="K13" s="498">
        <f t="shared" si="5"/>
        <v>0</v>
      </c>
      <c r="L13" s="499">
        <f t="shared" si="0"/>
        <v>0</v>
      </c>
      <c r="M13" s="498">
        <f t="shared" si="1"/>
        <v>14330000</v>
      </c>
      <c r="N13" s="498">
        <f>SUM(N11:N12)</f>
        <v>0</v>
      </c>
      <c r="O13" s="498">
        <f t="shared" ref="O13:P13" si="6">SUM(O11:O12)</f>
        <v>0</v>
      </c>
      <c r="P13" s="498">
        <f t="shared" si="6"/>
        <v>0</v>
      </c>
      <c r="Q13" s="498">
        <f t="shared" si="2"/>
        <v>14330000</v>
      </c>
      <c r="R13" s="500">
        <f t="shared" si="3"/>
        <v>0</v>
      </c>
      <c r="S13" s="498">
        <f>SUM(S11:S12)</f>
        <v>0</v>
      </c>
      <c r="T13" s="498">
        <f t="shared" ref="T13:V13" si="7">SUM(T11:T12)</f>
        <v>0</v>
      </c>
      <c r="U13" s="498">
        <f t="shared" si="7"/>
        <v>0</v>
      </c>
      <c r="V13" s="498">
        <f t="shared" si="7"/>
        <v>0</v>
      </c>
      <c r="W13" s="501">
        <f>SUM(W11:W12)</f>
        <v>0</v>
      </c>
    </row>
    <row r="14" spans="1:23" s="26" customFormat="1" ht="25.5">
      <c r="A14" s="493" t="s">
        <v>280</v>
      </c>
      <c r="B14" s="494" t="s">
        <v>196</v>
      </c>
      <c r="C14" s="25"/>
      <c r="D14" s="25"/>
      <c r="E14" s="25"/>
      <c r="F14" s="148">
        <v>3800000</v>
      </c>
      <c r="G14" s="25"/>
      <c r="H14" s="25"/>
      <c r="I14" s="25"/>
      <c r="J14" s="25"/>
      <c r="K14" s="25"/>
      <c r="L14" s="246">
        <f t="shared" si="0"/>
        <v>0</v>
      </c>
      <c r="M14" s="329">
        <f t="shared" si="1"/>
        <v>3800000</v>
      </c>
      <c r="N14" s="25"/>
      <c r="O14" s="25"/>
      <c r="P14" s="25"/>
      <c r="Q14" s="148">
        <f t="shared" si="2"/>
        <v>3800000</v>
      </c>
      <c r="R14" s="316">
        <f t="shared" si="3"/>
        <v>0</v>
      </c>
      <c r="S14" s="25"/>
      <c r="T14" s="25"/>
      <c r="U14" s="25"/>
      <c r="V14" s="25"/>
      <c r="W14" s="25"/>
    </row>
    <row r="15" spans="1:23" s="26" customFormat="1" ht="26.25" thickBot="1">
      <c r="A15" s="490" t="s">
        <v>281</v>
      </c>
      <c r="B15" s="491" t="s">
        <v>197</v>
      </c>
      <c r="C15" s="342"/>
      <c r="D15" s="342"/>
      <c r="E15" s="342"/>
      <c r="F15" s="153">
        <v>200000</v>
      </c>
      <c r="G15" s="342"/>
      <c r="H15" s="342"/>
      <c r="I15" s="342"/>
      <c r="J15" s="342"/>
      <c r="K15" s="342"/>
      <c r="L15" s="344">
        <f t="shared" si="0"/>
        <v>0</v>
      </c>
      <c r="M15" s="345">
        <f t="shared" si="1"/>
        <v>200000</v>
      </c>
      <c r="N15" s="342"/>
      <c r="O15" s="342"/>
      <c r="P15" s="342"/>
      <c r="Q15" s="343">
        <f t="shared" si="2"/>
        <v>200000</v>
      </c>
      <c r="R15" s="492">
        <f t="shared" si="3"/>
        <v>0</v>
      </c>
      <c r="S15" s="342"/>
      <c r="T15" s="342"/>
      <c r="U15" s="342"/>
      <c r="V15" s="342"/>
      <c r="W15" s="342"/>
    </row>
    <row r="16" spans="1:23" s="312" customFormat="1" ht="64.5" thickBot="1">
      <c r="A16" s="496" t="s">
        <v>248</v>
      </c>
      <c r="B16" s="497" t="s">
        <v>249</v>
      </c>
      <c r="C16" s="498">
        <f>SUM(C14:C15)</f>
        <v>0</v>
      </c>
      <c r="D16" s="498">
        <f t="shared" ref="D16:E16" si="8">SUM(D14:D15)</f>
        <v>0</v>
      </c>
      <c r="E16" s="498">
        <f t="shared" si="8"/>
        <v>0</v>
      </c>
      <c r="F16" s="498">
        <f>'s.-FO'!H54</f>
        <v>4000000</v>
      </c>
      <c r="G16" s="498">
        <f>SUM(G14:G15)</f>
        <v>0</v>
      </c>
      <c r="H16" s="498">
        <f t="shared" ref="H16:K16" si="9">SUM(H14:H15)</f>
        <v>0</v>
      </c>
      <c r="I16" s="498">
        <f t="shared" si="9"/>
        <v>0</v>
      </c>
      <c r="J16" s="498">
        <f t="shared" si="9"/>
        <v>0</v>
      </c>
      <c r="K16" s="498">
        <f t="shared" si="9"/>
        <v>0</v>
      </c>
      <c r="L16" s="499">
        <f t="shared" si="0"/>
        <v>0</v>
      </c>
      <c r="M16" s="498">
        <f t="shared" si="1"/>
        <v>4000000</v>
      </c>
      <c r="N16" s="498">
        <f>SUM(N14:N15)</f>
        <v>0</v>
      </c>
      <c r="O16" s="498">
        <f t="shared" ref="O16:P16" si="10">SUM(O14:O15)</f>
        <v>0</v>
      </c>
      <c r="P16" s="498">
        <f t="shared" si="10"/>
        <v>0</v>
      </c>
      <c r="Q16" s="498">
        <f t="shared" si="2"/>
        <v>4000000</v>
      </c>
      <c r="R16" s="500">
        <f t="shared" si="3"/>
        <v>0</v>
      </c>
      <c r="S16" s="498">
        <f>SUM(S14:S15)</f>
        <v>0</v>
      </c>
      <c r="T16" s="498">
        <f t="shared" ref="T16:W16" si="11">SUM(T14:T15)</f>
        <v>0</v>
      </c>
      <c r="U16" s="498">
        <f>SUM(U14:U15)</f>
        <v>0</v>
      </c>
      <c r="V16" s="498">
        <f t="shared" si="11"/>
        <v>0</v>
      </c>
      <c r="W16" s="501">
        <f t="shared" si="11"/>
        <v>0</v>
      </c>
    </row>
    <row r="17" spans="1:23" s="26" customFormat="1" ht="25.5">
      <c r="A17" s="493" t="s">
        <v>251</v>
      </c>
      <c r="B17" s="494" t="s">
        <v>198</v>
      </c>
      <c r="C17" s="25">
        <f>'s.-FO'!E55+'s.-FO'!E56+'s.-FO'!E57</f>
        <v>1708</v>
      </c>
      <c r="D17" s="25">
        <f>'s.-FO'!F55+'s.-FO'!F56+'s.-FO'!F57</f>
        <v>803029806.40999961</v>
      </c>
      <c r="E17" s="25">
        <f>'s.-FO'!G55+'s.-FO'!G56+'s.-FO'!G57</f>
        <v>379515383.91500038</v>
      </c>
      <c r="F17" s="148">
        <f>'s.-FO'!H55+'s.-FO'!H56+'s.-FO'!H57</f>
        <v>227752740</v>
      </c>
      <c r="G17" s="25">
        <f>'s.-FO'!J55+'s.-FO'!J56+'s.-FO'!J57</f>
        <v>102</v>
      </c>
      <c r="H17" s="25">
        <f>'s.-FO'!K55+'s.-FO'!K56+'s.-FO'!K57</f>
        <v>177217586.24000004</v>
      </c>
      <c r="I17" s="25">
        <f>'s.-FO'!L55+'s.-FO'!L56+'s.-FO'!L57</f>
        <v>266</v>
      </c>
      <c r="J17" s="25">
        <f>'s.-FO'!M55+'s.-FO'!M56+'s.-FO'!M57</f>
        <v>124504764.06499997</v>
      </c>
      <c r="K17" s="25">
        <f>'s.-FO'!N55+'s.-FO'!N56+'s.-FO'!N57</f>
        <v>92984740.121250033</v>
      </c>
      <c r="L17" s="246">
        <f t="shared" si="0"/>
        <v>0.54666637189524026</v>
      </c>
      <c r="M17" s="329">
        <f t="shared" si="1"/>
        <v>105201496.93500003</v>
      </c>
      <c r="N17" s="25">
        <f>'s.-FO'!Q55+'s.-FO'!Q56+'s.-FO'!Q57</f>
        <v>102</v>
      </c>
      <c r="O17" s="25">
        <f>'s.-FO'!R55+'s.-FO'!R56+'s.-FO'!R57</f>
        <v>13302595.489999998</v>
      </c>
      <c r="P17" s="25">
        <f>'s.-FO'!S55+'s.-FO'!S56+'s.-FO'!S57</f>
        <v>9976946.4300000016</v>
      </c>
      <c r="Q17" s="148">
        <f t="shared" si="2"/>
        <v>214450144.50999999</v>
      </c>
      <c r="R17" s="316">
        <f t="shared" si="3"/>
        <v>5.840805906440466E-2</v>
      </c>
      <c r="S17" s="25">
        <f>'s.-FO'!V55+'s.-FO'!V56+'s.-FO'!V57</f>
        <v>3</v>
      </c>
      <c r="T17" s="25">
        <f>'s.-FO'!W55+'s.-FO'!W56+'s.-FO'!W57</f>
        <v>51</v>
      </c>
      <c r="U17" s="25">
        <f>'s.-FO'!X55+'s.-FO'!X56+'s.-FO'!X57</f>
        <v>7162375.79</v>
      </c>
      <c r="V17" s="25">
        <f>'s.-FO'!Y55+'s.-FO'!Y56+'s.-FO'!Y57</f>
        <v>5371781.7599999988</v>
      </c>
      <c r="W17" s="25">
        <f>'s.-FO'!Z55+'s.-FO'!Z56+'s.-FO'!Z57</f>
        <v>1953521</v>
      </c>
    </row>
    <row r="18" spans="1:23" s="26" customFormat="1" ht="25.5">
      <c r="A18" s="339"/>
      <c r="B18" s="334" t="s">
        <v>301</v>
      </c>
      <c r="C18" s="517">
        <v>167</v>
      </c>
      <c r="D18" s="517">
        <v>70110099.789999992</v>
      </c>
      <c r="E18" s="517">
        <v>31405861.545000006</v>
      </c>
      <c r="F18" s="508"/>
      <c r="G18" s="517">
        <v>0</v>
      </c>
      <c r="H18" s="517">
        <v>0</v>
      </c>
      <c r="I18" s="25">
        <v>167</v>
      </c>
      <c r="J18" s="25">
        <v>31404625.044999994</v>
      </c>
      <c r="K18" s="25">
        <v>23553468.781250004</v>
      </c>
      <c r="L18" s="510"/>
      <c r="M18" s="511"/>
      <c r="N18" s="25">
        <v>99</v>
      </c>
      <c r="O18" s="25">
        <v>11199444.389999999</v>
      </c>
      <c r="P18" s="25">
        <v>8399583.1099999994</v>
      </c>
      <c r="Q18" s="508"/>
      <c r="R18" s="510"/>
      <c r="S18" s="25"/>
      <c r="T18" s="25">
        <v>50</v>
      </c>
      <c r="U18" s="25">
        <v>6371183.0300000003</v>
      </c>
      <c r="V18" s="25">
        <v>4778387.1899999995</v>
      </c>
      <c r="W18" s="25">
        <v>16693.429999999978</v>
      </c>
    </row>
    <row r="19" spans="1:23" s="26" customFormat="1" ht="51">
      <c r="A19" s="339" t="s">
        <v>252</v>
      </c>
      <c r="B19" s="334" t="s">
        <v>199</v>
      </c>
      <c r="C19" s="25">
        <f>'s.-FO'!E58</f>
        <v>618</v>
      </c>
      <c r="D19" s="25">
        <f>'s.-FO'!F58</f>
        <v>597628109.175614</v>
      </c>
      <c r="E19" s="25">
        <f>'s.-FO'!G58</f>
        <v>285769046.67000008</v>
      </c>
      <c r="F19" s="59">
        <f>'s.-FO'!H58</f>
        <v>200000000</v>
      </c>
      <c r="G19" s="25">
        <f>'s.-FO'!J58</f>
        <v>155</v>
      </c>
      <c r="H19" s="25">
        <f>'s.-FO'!K58</f>
        <v>188598693.45000002</v>
      </c>
      <c r="I19" s="25">
        <f>'s.-FO'!L58</f>
        <v>412</v>
      </c>
      <c r="J19" s="25">
        <f>'s.-FO'!M58</f>
        <v>166486767.76999983</v>
      </c>
      <c r="K19" s="25">
        <f>'s.-FO'!N58</f>
        <v>124350693.83750008</v>
      </c>
      <c r="L19" s="246">
        <f t="shared" si="0"/>
        <v>0.83243383884999911</v>
      </c>
      <c r="M19" s="329">
        <f t="shared" si="1"/>
        <v>34896395.450000167</v>
      </c>
      <c r="N19" s="25">
        <f>'s.-FO'!Q58</f>
        <v>38</v>
      </c>
      <c r="O19" s="25">
        <f>'s.-FO'!R58</f>
        <v>9168975.7200000007</v>
      </c>
      <c r="P19" s="25">
        <f>'s.-FO'!S58</f>
        <v>6876731.6799999997</v>
      </c>
      <c r="Q19" s="148">
        <f t="shared" si="2"/>
        <v>190831024.28</v>
      </c>
      <c r="R19" s="316">
        <f t="shared" si="3"/>
        <v>4.5844878600000007E-2</v>
      </c>
      <c r="S19" s="25">
        <f>'s.-FO'!V58</f>
        <v>3</v>
      </c>
      <c r="T19" s="25">
        <f>'s.-FO'!W58</f>
        <v>17</v>
      </c>
      <c r="U19" s="25">
        <f>'s.-FO'!X58</f>
        <v>5563799.3000000007</v>
      </c>
      <c r="V19" s="25">
        <f>'s.-FO'!Y58</f>
        <v>4172849.43</v>
      </c>
      <c r="W19" s="25">
        <f>'s.-FO'!Z58</f>
        <v>1383163.2200000002</v>
      </c>
    </row>
    <row r="20" spans="1:23" s="26" customFormat="1" ht="38.25">
      <c r="A20" s="339"/>
      <c r="B20" s="334" t="s">
        <v>302</v>
      </c>
      <c r="C20" s="25">
        <v>45</v>
      </c>
      <c r="D20" s="25">
        <v>19386353.335614242</v>
      </c>
      <c r="E20" s="25">
        <v>9440904.0900000017</v>
      </c>
      <c r="F20" s="508"/>
      <c r="G20" s="517">
        <v>0</v>
      </c>
      <c r="H20" s="517">
        <v>0</v>
      </c>
      <c r="I20" s="25">
        <v>45</v>
      </c>
      <c r="J20" s="25">
        <v>9440904.089999998</v>
      </c>
      <c r="K20" s="25">
        <v>7080678.0674999999</v>
      </c>
      <c r="L20" s="510"/>
      <c r="M20" s="511"/>
      <c r="N20" s="25">
        <v>31</v>
      </c>
      <c r="O20" s="25">
        <v>5635032.7700000005</v>
      </c>
      <c r="P20" s="25">
        <v>4226274.4800000004</v>
      </c>
      <c r="Q20" s="508"/>
      <c r="R20" s="510"/>
      <c r="S20" s="25"/>
      <c r="T20" s="25">
        <v>14</v>
      </c>
      <c r="U20" s="25">
        <v>3321144.5999999996</v>
      </c>
      <c r="V20" s="25">
        <v>2490858.4099999997</v>
      </c>
      <c r="W20" s="25">
        <v>11133.790000000008</v>
      </c>
    </row>
    <row r="21" spans="1:23" s="26" customFormat="1" ht="63.75">
      <c r="A21" s="339" t="s">
        <v>253</v>
      </c>
      <c r="B21" s="334" t="s">
        <v>200</v>
      </c>
      <c r="C21" s="25">
        <f>'s.-FO'!E59+'s.-FO'!E60+'s.-FO'!E61</f>
        <v>244</v>
      </c>
      <c r="D21" s="25">
        <f>'s.-FO'!F59+'s.-FO'!F60+'s.-FO'!F61</f>
        <v>160122246.56999999</v>
      </c>
      <c r="E21" s="25">
        <f>'s.-FO'!G59+'s.-FO'!G60+'s.-FO'!G61</f>
        <v>145983236.73000002</v>
      </c>
      <c r="F21" s="59">
        <f>'s.-FO'!H59+'s.-FO'!H60+'s.-FO'!H61</f>
        <v>115000000</v>
      </c>
      <c r="G21" s="25">
        <f>'s.-FO'!J59+'s.-FO'!J60+'s.-FO'!J61</f>
        <v>113</v>
      </c>
      <c r="H21" s="25">
        <f>'s.-FO'!K59+'s.-FO'!K60+'s.-FO'!K61</f>
        <v>68932064.469999999</v>
      </c>
      <c r="I21" s="25">
        <f>'s.-FO'!L59+'s.-FO'!L60+'s.-FO'!L61</f>
        <v>120</v>
      </c>
      <c r="J21" s="25">
        <f>'s.-FO'!M59+'s.-FO'!M60+'s.-FO'!M61</f>
        <v>76157745</v>
      </c>
      <c r="K21" s="25">
        <f>'s.-FO'!N59+'s.-FO'!N60+'s.-FO'!N61</f>
        <v>57096277.335000008</v>
      </c>
      <c r="L21" s="246">
        <f t="shared" si="0"/>
        <v>0.66224126086956525</v>
      </c>
      <c r="M21" s="329">
        <f t="shared" si="1"/>
        <v>38859111.640000001</v>
      </c>
      <c r="N21" s="25">
        <f>'s.-FO'!Q59+'s.-FO'!Q60+'s.-FO'!Q61</f>
        <v>28</v>
      </c>
      <c r="O21" s="25">
        <f>'s.-FO'!R59+'s.-FO'!R60+'s.-FO'!R61</f>
        <v>9071038.3399999999</v>
      </c>
      <c r="P21" s="25">
        <f>'s.-FO'!S59+'s.-FO'!S60+'s.-FO'!S61</f>
        <v>6803278.6999999993</v>
      </c>
      <c r="Q21" s="148">
        <f t="shared" si="2"/>
        <v>105928961.66</v>
      </c>
      <c r="R21" s="316">
        <f t="shared" si="3"/>
        <v>7.8878594260869558E-2</v>
      </c>
      <c r="S21" s="25">
        <f>'s.-FO'!V59+'s.-FO'!V60+'s.-FO'!V61</f>
        <v>0</v>
      </c>
      <c r="T21" s="25">
        <f>'s.-FO'!W59+'s.-FO'!W60+'s.-FO'!W61</f>
        <v>10</v>
      </c>
      <c r="U21" s="25">
        <f>'s.-FO'!X59+'s.-FO'!X60+'s.-FO'!X61</f>
        <v>6060861.3200000003</v>
      </c>
      <c r="V21" s="25">
        <f>'s.-FO'!Y59+'s.-FO'!Y60+'s.-FO'!Y61</f>
        <v>4545645.95</v>
      </c>
      <c r="W21" s="25">
        <f>'s.-FO'!Z59+'s.-FO'!Z60+'s.-FO'!Z61</f>
        <v>16856.639999999898</v>
      </c>
    </row>
    <row r="22" spans="1:23" s="26" customFormat="1" ht="30" customHeight="1">
      <c r="A22" s="339"/>
      <c r="B22" s="334" t="s">
        <v>314</v>
      </c>
      <c r="C22" s="25">
        <f>'s.-FO'!E59</f>
        <v>9</v>
      </c>
      <c r="D22" s="25">
        <f>'s.-FO'!F59</f>
        <v>1863980.9</v>
      </c>
      <c r="E22" s="25">
        <f>'s.-FO'!G59</f>
        <v>1863980.9</v>
      </c>
      <c r="F22" s="59">
        <f>'s.-FO'!H59</f>
        <v>40000000</v>
      </c>
      <c r="G22" s="25">
        <f>'s.-FO'!J59</f>
        <v>0</v>
      </c>
      <c r="H22" s="25">
        <f>'s.-FO'!K59</f>
        <v>0</v>
      </c>
      <c r="I22" s="25">
        <f>'s.-FO'!L59</f>
        <v>9</v>
      </c>
      <c r="J22" s="25">
        <f>'s.-FO'!M59</f>
        <v>1863980.9</v>
      </c>
      <c r="K22" s="25">
        <f>'s.-FO'!N59</f>
        <v>1397985.675</v>
      </c>
      <c r="L22" s="246">
        <f t="shared" si="0"/>
        <v>4.6599522499999997E-2</v>
      </c>
      <c r="M22" s="329">
        <f t="shared" si="1"/>
        <v>38136019.100000001</v>
      </c>
      <c r="N22" s="25">
        <f>'s.-FO'!Q59</f>
        <v>6</v>
      </c>
      <c r="O22" s="25">
        <f>'s.-FO'!R59</f>
        <v>787541.27999999991</v>
      </c>
      <c r="P22" s="25">
        <f>'s.-FO'!S59</f>
        <v>590655.96</v>
      </c>
      <c r="Q22" s="148">
        <f t="shared" si="2"/>
        <v>39212458.719999999</v>
      </c>
      <c r="R22" s="316">
        <f t="shared" si="3"/>
        <v>1.9688531999999998E-2</v>
      </c>
      <c r="S22" s="25">
        <f>'s.-FO'!V59</f>
        <v>0</v>
      </c>
      <c r="T22" s="25">
        <f>'s.-FO'!W59</f>
        <v>0</v>
      </c>
      <c r="U22" s="25">
        <f>'s.-FO'!X59</f>
        <v>0</v>
      </c>
      <c r="V22" s="25">
        <f>'s.-FO'!Y59</f>
        <v>0</v>
      </c>
      <c r="W22" s="25">
        <f>'s.-FO'!Z59</f>
        <v>0</v>
      </c>
    </row>
    <row r="23" spans="1:23" s="26" customFormat="1" ht="30" customHeight="1">
      <c r="A23" s="339"/>
      <c r="B23" s="334" t="s">
        <v>315</v>
      </c>
      <c r="C23" s="25">
        <f>'s.-FO'!E60</f>
        <v>109</v>
      </c>
      <c r="D23" s="25">
        <f>'s.-FO'!F60</f>
        <v>89577581.990000024</v>
      </c>
      <c r="E23" s="25">
        <f>'s.-FO'!G60</f>
        <v>89577581.990000024</v>
      </c>
      <c r="F23" s="59">
        <f>'s.-FO'!H60</f>
        <v>45000000</v>
      </c>
      <c r="G23" s="25">
        <f>'s.-FO'!J60</f>
        <v>50</v>
      </c>
      <c r="H23" s="25">
        <f>'s.-FO'!K60</f>
        <v>39300469.120000005</v>
      </c>
      <c r="I23" s="25">
        <f>'s.-FO'!L60</f>
        <v>55</v>
      </c>
      <c r="J23" s="25">
        <f>'s.-FO'!M60</f>
        <v>47858764.110000007</v>
      </c>
      <c r="K23" s="25">
        <f>'s.-FO'!N60</f>
        <v>35894073.460000008</v>
      </c>
      <c r="L23" s="246">
        <f t="shared" si="0"/>
        <v>1.0635280913333336</v>
      </c>
      <c r="M23" s="329">
        <f t="shared" si="1"/>
        <v>-2850320.290000007</v>
      </c>
      <c r="N23" s="25">
        <f>'s.-FO'!Q60</f>
        <v>7</v>
      </c>
      <c r="O23" s="25">
        <f>'s.-FO'!R60</f>
        <v>3941624.04</v>
      </c>
      <c r="P23" s="25">
        <f>'s.-FO'!S60</f>
        <v>2956218</v>
      </c>
      <c r="Q23" s="148">
        <f t="shared" si="2"/>
        <v>41058375.960000001</v>
      </c>
      <c r="R23" s="316">
        <f t="shared" si="3"/>
        <v>8.7591645333333329E-2</v>
      </c>
      <c r="S23" s="25"/>
      <c r="T23" s="25">
        <f>'s.-FO'!W60</f>
        <v>4</v>
      </c>
      <c r="U23" s="25">
        <f>'s.-FO'!X60</f>
        <v>2669969.19</v>
      </c>
      <c r="V23" s="25">
        <f>'s.-FO'!Y60</f>
        <v>2002476.87</v>
      </c>
      <c r="W23" s="25">
        <f>'s.-FO'!Z60</f>
        <v>8443.8199999999488</v>
      </c>
    </row>
    <row r="24" spans="1:23" s="26" customFormat="1" ht="30" customHeight="1">
      <c r="A24" s="339"/>
      <c r="B24" s="334" t="s">
        <v>316</v>
      </c>
      <c r="C24" s="25">
        <f>'s.-FO'!E61</f>
        <v>126</v>
      </c>
      <c r="D24" s="25">
        <f>'s.-FO'!F61</f>
        <v>68680683.679999977</v>
      </c>
      <c r="E24" s="25">
        <f>'s.-FO'!G61</f>
        <v>54541673.839999974</v>
      </c>
      <c r="F24" s="59">
        <f>'s.-FO'!H61</f>
        <v>30000000</v>
      </c>
      <c r="G24" s="25">
        <f>'s.-FO'!J61</f>
        <v>63</v>
      </c>
      <c r="H24" s="25">
        <f>'s.-FO'!K61</f>
        <v>29631595.34999999</v>
      </c>
      <c r="I24" s="25">
        <f>'s.-FO'!L61</f>
        <v>56</v>
      </c>
      <c r="J24" s="25">
        <f>'s.-FO'!M61</f>
        <v>26434999.990000002</v>
      </c>
      <c r="K24" s="25">
        <f>'s.-FO'!N61</f>
        <v>19804218.200000003</v>
      </c>
      <c r="L24" s="246">
        <f t="shared" si="0"/>
        <v>0.8811666663333334</v>
      </c>
      <c r="M24" s="329">
        <f t="shared" si="1"/>
        <v>3573412.8299999977</v>
      </c>
      <c r="N24" s="25">
        <v>15</v>
      </c>
      <c r="O24" s="25">
        <v>4341873.0200000005</v>
      </c>
      <c r="P24" s="25">
        <v>3256404.7399999998</v>
      </c>
      <c r="Q24" s="148">
        <f t="shared" si="2"/>
        <v>25658126.98</v>
      </c>
      <c r="R24" s="316">
        <f t="shared" si="3"/>
        <v>0.14472910066666669</v>
      </c>
      <c r="S24" s="25"/>
      <c r="T24" s="25">
        <v>6</v>
      </c>
      <c r="U24" s="25">
        <v>3390892.13</v>
      </c>
      <c r="V24" s="25">
        <v>2543169.08</v>
      </c>
      <c r="W24" s="25">
        <v>8412.8199999999488</v>
      </c>
    </row>
    <row r="25" spans="1:23" s="26" customFormat="1" ht="39" thickBot="1">
      <c r="A25" s="490"/>
      <c r="B25" s="491" t="s">
        <v>404</v>
      </c>
      <c r="C25" s="518">
        <v>2</v>
      </c>
      <c r="D25" s="518">
        <v>70075.700000000012</v>
      </c>
      <c r="E25" s="518">
        <v>70075.700000000012</v>
      </c>
      <c r="F25" s="509"/>
      <c r="G25" s="518"/>
      <c r="H25" s="518"/>
      <c r="I25" s="342">
        <v>2</v>
      </c>
      <c r="J25" s="342">
        <v>70075.700000000012</v>
      </c>
      <c r="K25" s="342">
        <v>52556.775000000009</v>
      </c>
      <c r="L25" s="512"/>
      <c r="M25" s="513"/>
      <c r="N25" s="342"/>
      <c r="O25" s="342"/>
      <c r="P25" s="342"/>
      <c r="Q25" s="508"/>
      <c r="R25" s="510"/>
      <c r="S25" s="342"/>
      <c r="T25" s="342"/>
      <c r="U25" s="342"/>
      <c r="V25" s="342"/>
      <c r="W25" s="342"/>
    </row>
    <row r="26" spans="1:23" s="312" customFormat="1" ht="13.5" thickBot="1">
      <c r="A26" s="496" t="s">
        <v>256</v>
      </c>
      <c r="B26" s="497" t="s">
        <v>312</v>
      </c>
      <c r="C26" s="498">
        <f>C17+C19+C21</f>
        <v>2570</v>
      </c>
      <c r="D26" s="498">
        <f>D17+D19+D21</f>
        <v>1560780162.1556137</v>
      </c>
      <c r="E26" s="498">
        <f>E17+E19+E21</f>
        <v>811267667.31500053</v>
      </c>
      <c r="F26" s="498">
        <f>'s.-FO'!H76</f>
        <v>542752740</v>
      </c>
      <c r="G26" s="498">
        <f>G17+G19+G21</f>
        <v>370</v>
      </c>
      <c r="H26" s="498">
        <f t="shared" ref="H26:K26" si="12">H17+H19+H21</f>
        <v>434748344.16000009</v>
      </c>
      <c r="I26" s="498">
        <f>I17+I19+I21</f>
        <v>798</v>
      </c>
      <c r="J26" s="498">
        <f>J17+J19+J21</f>
        <v>367149276.8349998</v>
      </c>
      <c r="K26" s="498">
        <f t="shared" si="12"/>
        <v>274431711.29375017</v>
      </c>
      <c r="L26" s="505">
        <f t="shared" si="0"/>
        <v>0.67645771228165485</v>
      </c>
      <c r="M26" s="498">
        <f>F26-J26+W26</f>
        <v>178957004.02500021</v>
      </c>
      <c r="N26" s="498">
        <f>N17+N19+N21</f>
        <v>168</v>
      </c>
      <c r="O26" s="498">
        <f t="shared" ref="O26:P26" si="13">O17+O19+O21</f>
        <v>31542609.550000001</v>
      </c>
      <c r="P26" s="498">
        <f t="shared" si="13"/>
        <v>23656956.809999999</v>
      </c>
      <c r="Q26" s="498">
        <f t="shared" si="2"/>
        <v>511210130.44999999</v>
      </c>
      <c r="R26" s="506">
        <f t="shared" si="3"/>
        <v>5.8115983993005729E-2</v>
      </c>
      <c r="S26" s="498">
        <f>S17+S19+S21</f>
        <v>6</v>
      </c>
      <c r="T26" s="498">
        <f t="shared" ref="T26:W26" si="14">T17+T19+T21</f>
        <v>78</v>
      </c>
      <c r="U26" s="498">
        <f t="shared" si="14"/>
        <v>18787036.41</v>
      </c>
      <c r="V26" s="498">
        <f t="shared" si="14"/>
        <v>14090277.140000001</v>
      </c>
      <c r="W26" s="501">
        <f t="shared" si="14"/>
        <v>3353540.8600000003</v>
      </c>
    </row>
    <row r="27" spans="1:23" s="26" customFormat="1" ht="90" thickBot="1">
      <c r="A27" s="502" t="s">
        <v>283</v>
      </c>
      <c r="B27" s="503" t="s">
        <v>201</v>
      </c>
      <c r="C27" s="342">
        <f>'s.-FO'!E79</f>
        <v>4</v>
      </c>
      <c r="D27" s="342">
        <f>'s.-FO'!F79</f>
        <v>70000000</v>
      </c>
      <c r="E27" s="342">
        <f>'s.-FO'!G79</f>
        <v>70000000</v>
      </c>
      <c r="F27" s="343">
        <f>'s.-FO'!H79</f>
        <v>70000000</v>
      </c>
      <c r="G27" s="342">
        <f>'s.-FO'!J79</f>
        <v>0</v>
      </c>
      <c r="H27" s="342">
        <f>'s.-FO'!K79</f>
        <v>0</v>
      </c>
      <c r="I27" s="342">
        <f>'s.-FO'!L79</f>
        <v>0</v>
      </c>
      <c r="J27" s="342">
        <f>'s.-FO'!M79</f>
        <v>0</v>
      </c>
      <c r="K27" s="342">
        <f>'s.-FO'!N79</f>
        <v>0</v>
      </c>
      <c r="L27" s="344">
        <f t="shared" si="0"/>
        <v>0</v>
      </c>
      <c r="M27" s="345">
        <f t="shared" si="1"/>
        <v>70000000</v>
      </c>
      <c r="N27" s="342">
        <f>'s.-FO'!Q79</f>
        <v>0</v>
      </c>
      <c r="O27" s="342">
        <f>'s.-FO'!R79</f>
        <v>0</v>
      </c>
      <c r="P27" s="342">
        <f>'s.-FO'!S79</f>
        <v>0</v>
      </c>
      <c r="Q27" s="343">
        <f t="shared" si="2"/>
        <v>70000000</v>
      </c>
      <c r="R27" s="492">
        <f t="shared" si="3"/>
        <v>0</v>
      </c>
      <c r="S27" s="342">
        <f>'s.-FO'!V79</f>
        <v>0</v>
      </c>
      <c r="T27" s="342">
        <f>'s.-FO'!W79</f>
        <v>0</v>
      </c>
      <c r="U27" s="342">
        <f>'s.-FO'!X79</f>
        <v>0</v>
      </c>
      <c r="V27" s="342">
        <f>'s.-FO'!Y79</f>
        <v>0</v>
      </c>
      <c r="W27" s="342">
        <f>'s.-FO'!Z79</f>
        <v>0</v>
      </c>
    </row>
    <row r="28" spans="1:23" s="312" customFormat="1" ht="83.25" customHeight="1" thickBot="1">
      <c r="A28" s="496" t="s">
        <v>257</v>
      </c>
      <c r="B28" s="497" t="s">
        <v>317</v>
      </c>
      <c r="C28" s="498">
        <f>C27</f>
        <v>4</v>
      </c>
      <c r="D28" s="498">
        <f t="shared" ref="D28:E28" si="15">D27</f>
        <v>70000000</v>
      </c>
      <c r="E28" s="498">
        <f t="shared" si="15"/>
        <v>70000000</v>
      </c>
      <c r="F28" s="498">
        <f>'s.-FO'!H79</f>
        <v>70000000</v>
      </c>
      <c r="G28" s="498">
        <f>G27</f>
        <v>0</v>
      </c>
      <c r="H28" s="498">
        <f t="shared" ref="H28:K28" si="16">H27</f>
        <v>0</v>
      </c>
      <c r="I28" s="498">
        <f t="shared" si="16"/>
        <v>0</v>
      </c>
      <c r="J28" s="498">
        <f t="shared" si="16"/>
        <v>0</v>
      </c>
      <c r="K28" s="498">
        <f t="shared" si="16"/>
        <v>0</v>
      </c>
      <c r="L28" s="499">
        <f t="shared" si="0"/>
        <v>0</v>
      </c>
      <c r="M28" s="498">
        <f t="shared" si="1"/>
        <v>70000000</v>
      </c>
      <c r="N28" s="498">
        <f>N27</f>
        <v>0</v>
      </c>
      <c r="O28" s="498">
        <f t="shared" ref="O28:P28" si="17">O27</f>
        <v>0</v>
      </c>
      <c r="P28" s="498">
        <f t="shared" si="17"/>
        <v>0</v>
      </c>
      <c r="Q28" s="498">
        <f t="shared" si="2"/>
        <v>70000000</v>
      </c>
      <c r="R28" s="500">
        <f t="shared" si="3"/>
        <v>0</v>
      </c>
      <c r="S28" s="498">
        <f>S27</f>
        <v>0</v>
      </c>
      <c r="T28" s="498">
        <f t="shared" ref="T28:W28" si="18">T27</f>
        <v>0</v>
      </c>
      <c r="U28" s="498">
        <f t="shared" si="18"/>
        <v>0</v>
      </c>
      <c r="V28" s="498">
        <f t="shared" si="18"/>
        <v>0</v>
      </c>
      <c r="W28" s="501">
        <f t="shared" si="18"/>
        <v>0</v>
      </c>
    </row>
    <row r="29" spans="1:23" s="26" customFormat="1" ht="38.25">
      <c r="A29" s="493" t="s">
        <v>284</v>
      </c>
      <c r="B29" s="494" t="s">
        <v>202</v>
      </c>
      <c r="C29" s="25">
        <f>'s.-FO'!E80</f>
        <v>2029</v>
      </c>
      <c r="D29" s="25">
        <f>'s.-FO'!F80</f>
        <v>101331567.06999999</v>
      </c>
      <c r="E29" s="25">
        <f>'s.-FO'!G80</f>
        <v>101331567.06999999</v>
      </c>
      <c r="F29" s="504">
        <f>'s.-FO'!H85+'s.-FO'!H90</f>
        <v>30000000</v>
      </c>
      <c r="G29" s="25">
        <f>'s.-FO'!J80</f>
        <v>0</v>
      </c>
      <c r="H29" s="25">
        <f>'s.-FO'!K80</f>
        <v>0</v>
      </c>
      <c r="I29" s="25">
        <f>'s.-FO'!L80</f>
        <v>0</v>
      </c>
      <c r="J29" s="25">
        <f>'s.-FO'!M80</f>
        <v>0</v>
      </c>
      <c r="K29" s="25">
        <f>'s.-FO'!N80</f>
        <v>0</v>
      </c>
      <c r="L29" s="246">
        <f t="shared" si="0"/>
        <v>0</v>
      </c>
      <c r="M29" s="329">
        <f t="shared" si="1"/>
        <v>30000000</v>
      </c>
      <c r="N29" s="25">
        <f>'s.-FO'!Q80</f>
        <v>0</v>
      </c>
      <c r="O29" s="25">
        <f>'s.-FO'!R80</f>
        <v>0</v>
      </c>
      <c r="P29" s="25">
        <f>'s.-FO'!S80</f>
        <v>0</v>
      </c>
      <c r="Q29" s="148">
        <f t="shared" si="2"/>
        <v>30000000</v>
      </c>
      <c r="R29" s="316">
        <f t="shared" si="3"/>
        <v>0</v>
      </c>
      <c r="S29" s="25">
        <f>'s.-FO'!V80</f>
        <v>0</v>
      </c>
      <c r="T29" s="25">
        <f>'s.-FO'!W80</f>
        <v>0</v>
      </c>
      <c r="U29" s="25">
        <f>'s.-FO'!X80</f>
        <v>0</v>
      </c>
      <c r="V29" s="25">
        <f>'s.-FO'!Y80</f>
        <v>0</v>
      </c>
      <c r="W29" s="25">
        <f>'s.-FO'!Z80</f>
        <v>0</v>
      </c>
    </row>
    <row r="30" spans="1:23" s="26" customFormat="1" ht="38.25">
      <c r="A30" s="339" t="s">
        <v>285</v>
      </c>
      <c r="B30" s="334" t="s">
        <v>320</v>
      </c>
      <c r="C30" s="25">
        <f>'s.-FO'!E81</f>
        <v>0</v>
      </c>
      <c r="D30" s="25">
        <f>'s.-FO'!F81</f>
        <v>0</v>
      </c>
      <c r="E30" s="25">
        <f>'s.-FO'!G81</f>
        <v>0</v>
      </c>
      <c r="F30" s="59">
        <f>'s.-FO'!H84+'s.-FO'!H89</f>
        <v>4950000</v>
      </c>
      <c r="G30" s="25">
        <f>'s.-FO'!J81</f>
        <v>0</v>
      </c>
      <c r="H30" s="25">
        <f>'s.-FO'!K81</f>
        <v>0</v>
      </c>
      <c r="I30" s="25">
        <f>'s.-FO'!L81</f>
        <v>0</v>
      </c>
      <c r="J30" s="25">
        <f>'s.-FO'!M81</f>
        <v>0</v>
      </c>
      <c r="K30" s="25">
        <f>'s.-FO'!N81</f>
        <v>0</v>
      </c>
      <c r="L30" s="246">
        <f t="shared" si="0"/>
        <v>0</v>
      </c>
      <c r="M30" s="329">
        <f t="shared" si="1"/>
        <v>4950000</v>
      </c>
      <c r="N30" s="25">
        <f>'s.-FO'!Q81</f>
        <v>0</v>
      </c>
      <c r="O30" s="25">
        <f>'s.-FO'!R81</f>
        <v>0</v>
      </c>
      <c r="P30" s="25">
        <f>'s.-FO'!S81</f>
        <v>0</v>
      </c>
      <c r="Q30" s="148">
        <f t="shared" si="2"/>
        <v>4950000</v>
      </c>
      <c r="R30" s="316">
        <f t="shared" si="3"/>
        <v>0</v>
      </c>
      <c r="S30" s="25">
        <f>'s.-FO'!V81</f>
        <v>0</v>
      </c>
      <c r="T30" s="25">
        <f>'s.-FO'!W81</f>
        <v>0</v>
      </c>
      <c r="U30" s="25">
        <f>'s.-FO'!X81</f>
        <v>0</v>
      </c>
      <c r="V30" s="25">
        <f>'s.-FO'!Y81</f>
        <v>0</v>
      </c>
      <c r="W30" s="25">
        <f>'s.-FO'!Z81</f>
        <v>0</v>
      </c>
    </row>
    <row r="31" spans="1:23" s="26" customFormat="1" ht="39" thickBot="1">
      <c r="A31" s="490" t="s">
        <v>258</v>
      </c>
      <c r="B31" s="491" t="s">
        <v>203</v>
      </c>
      <c r="C31" s="342">
        <f>'s.-FO'!E82+'s.-FO'!E83</f>
        <v>525</v>
      </c>
      <c r="D31" s="342">
        <f>'s.-FO'!F82+'s.-FO'!F83</f>
        <v>642058671.21000004</v>
      </c>
      <c r="E31" s="342">
        <f>'s.-FO'!G82+'s.-FO'!G83</f>
        <v>328361727.24000019</v>
      </c>
      <c r="F31" s="153">
        <f>'s.-FO'!H82+'s.-FO'!H83</f>
        <v>104561434</v>
      </c>
      <c r="G31" s="342">
        <f>'s.-FO'!J82+'s.-FO'!J83</f>
        <v>346</v>
      </c>
      <c r="H31" s="342">
        <f>'s.-FO'!K82+'s.-FO'!K83</f>
        <v>424302064.06</v>
      </c>
      <c r="I31" s="342">
        <f>'s.-FO'!L82+'s.-FO'!L83</f>
        <v>164</v>
      </c>
      <c r="J31" s="342">
        <f>'s.-FO'!M82+'s.-FO'!M83</f>
        <v>100484400.01000002</v>
      </c>
      <c r="K31" s="342">
        <f>'s.-FO'!N82+'s.-FO'!N83</f>
        <v>74908686.799999982</v>
      </c>
      <c r="L31" s="344">
        <f t="shared" si="0"/>
        <v>0.96100824334524737</v>
      </c>
      <c r="M31" s="345">
        <f t="shared" si="1"/>
        <v>7128929.5999999801</v>
      </c>
      <c r="N31" s="342">
        <f>'s.-FO'!Q82+'s.-FO'!Q83</f>
        <v>2</v>
      </c>
      <c r="O31" s="342">
        <f>'s.-FO'!R82+'s.-FO'!R83</f>
        <v>525735.62</v>
      </c>
      <c r="P31" s="342">
        <f>'s.-FO'!S82+'s.-FO'!S83</f>
        <v>394301.70999999996</v>
      </c>
      <c r="Q31" s="343">
        <f t="shared" si="2"/>
        <v>104035698.38</v>
      </c>
      <c r="R31" s="492">
        <f t="shared" si="3"/>
        <v>5.0280069800878978E-3</v>
      </c>
      <c r="S31" s="342">
        <f>'s.-FO'!V82+'s.-FO'!V83</f>
        <v>6</v>
      </c>
      <c r="T31" s="342">
        <f>'s.-FO'!W82+'s.-FO'!W83</f>
        <v>1</v>
      </c>
      <c r="U31" s="342">
        <f>'s.-FO'!X82+'s.-FO'!X83</f>
        <v>191940.62</v>
      </c>
      <c r="V31" s="342">
        <f>'s.-FO'!Y82+'s.-FO'!Y83</f>
        <v>143955.46</v>
      </c>
      <c r="W31" s="342">
        <f>'s.-FO'!Z82+'s.-FO'!Z83</f>
        <v>3051895.6100000003</v>
      </c>
    </row>
    <row r="32" spans="1:23" s="312" customFormat="1" ht="39" thickBot="1">
      <c r="A32" s="496" t="s">
        <v>259</v>
      </c>
      <c r="B32" s="497" t="s">
        <v>319</v>
      </c>
      <c r="C32" s="498">
        <f>SUM(C29:C31)</f>
        <v>2554</v>
      </c>
      <c r="D32" s="498">
        <f>SUM(D29:D31)</f>
        <v>743390238.27999997</v>
      </c>
      <c r="E32" s="498">
        <f>SUM(E29:E31)</f>
        <v>429693294.31000018</v>
      </c>
      <c r="F32" s="498">
        <f>'s.-FO'!H94</f>
        <v>139511434</v>
      </c>
      <c r="G32" s="498">
        <f>SUM(G29:G31)</f>
        <v>346</v>
      </c>
      <c r="H32" s="498">
        <f t="shared" ref="H32:K32" si="19">SUM(H29:H31)</f>
        <v>424302064.06</v>
      </c>
      <c r="I32" s="498">
        <f t="shared" si="19"/>
        <v>164</v>
      </c>
      <c r="J32" s="498">
        <f t="shared" si="19"/>
        <v>100484400.01000002</v>
      </c>
      <c r="K32" s="498">
        <f t="shared" si="19"/>
        <v>74908686.799999982</v>
      </c>
      <c r="L32" s="499">
        <f t="shared" si="0"/>
        <v>0.72025924419929643</v>
      </c>
      <c r="M32" s="498">
        <f t="shared" si="1"/>
        <v>42078929.599999979</v>
      </c>
      <c r="N32" s="498">
        <f>SUM(N29:N31)</f>
        <v>2</v>
      </c>
      <c r="O32" s="498">
        <f t="shared" ref="O32:P32" si="20">SUM(O29:O31)</f>
        <v>525735.62</v>
      </c>
      <c r="P32" s="498">
        <f t="shared" si="20"/>
        <v>394301.70999999996</v>
      </c>
      <c r="Q32" s="498">
        <f t="shared" si="2"/>
        <v>138985698.38</v>
      </c>
      <c r="R32" s="500">
        <f t="shared" si="3"/>
        <v>3.768405247701776E-3</v>
      </c>
      <c r="S32" s="498">
        <f>SUM(S29:S31)</f>
        <v>6</v>
      </c>
      <c r="T32" s="498">
        <f t="shared" ref="T32:W32" si="21">SUM(T29:T31)</f>
        <v>1</v>
      </c>
      <c r="U32" s="498">
        <f t="shared" si="21"/>
        <v>191940.62</v>
      </c>
      <c r="V32" s="498">
        <f t="shared" si="21"/>
        <v>143955.46</v>
      </c>
      <c r="W32" s="501">
        <f t="shared" si="21"/>
        <v>3051895.6100000003</v>
      </c>
    </row>
    <row r="33" spans="1:23" s="26" customFormat="1" ht="76.5">
      <c r="A33" s="493" t="s">
        <v>286</v>
      </c>
      <c r="B33" s="494" t="s">
        <v>204</v>
      </c>
      <c r="C33" s="25">
        <f>'s.-FO'!E95</f>
        <v>0</v>
      </c>
      <c r="D33" s="25">
        <f>'s.-FO'!F95</f>
        <v>0</v>
      </c>
      <c r="E33" s="25">
        <f>'s.-FO'!G95</f>
        <v>0</v>
      </c>
      <c r="F33" s="148">
        <f>'s.-FO'!H95</f>
        <v>55000000</v>
      </c>
      <c r="G33" s="25">
        <f>'s.-FO'!J95</f>
        <v>0</v>
      </c>
      <c r="H33" s="25">
        <f>'s.-FO'!K95</f>
        <v>0</v>
      </c>
      <c r="I33" s="25">
        <f>'s.-FO'!L95</f>
        <v>0</v>
      </c>
      <c r="J33" s="25">
        <f>'s.-FO'!M95</f>
        <v>0</v>
      </c>
      <c r="K33" s="25">
        <f>'s.-FO'!N95</f>
        <v>0</v>
      </c>
      <c r="L33" s="246">
        <f t="shared" si="0"/>
        <v>0</v>
      </c>
      <c r="M33" s="329">
        <f t="shared" si="1"/>
        <v>55000000</v>
      </c>
      <c r="N33" s="25">
        <f>'s.-FO'!Q95</f>
        <v>0</v>
      </c>
      <c r="O33" s="25">
        <f>'s.-FO'!R95</f>
        <v>0</v>
      </c>
      <c r="P33" s="25">
        <f>'s.-FO'!S95</f>
        <v>0</v>
      </c>
      <c r="Q33" s="148">
        <f t="shared" si="2"/>
        <v>55000000</v>
      </c>
      <c r="R33" s="316">
        <f t="shared" si="3"/>
        <v>0</v>
      </c>
      <c r="S33" s="25">
        <f>'s.-FO'!V95</f>
        <v>0</v>
      </c>
      <c r="T33" s="25">
        <f>'s.-FO'!W95</f>
        <v>0</v>
      </c>
      <c r="U33" s="25">
        <f>'s.-FO'!X95</f>
        <v>0</v>
      </c>
      <c r="V33" s="25">
        <f>'s.-FO'!Y95</f>
        <v>0</v>
      </c>
      <c r="W33" s="25">
        <f>'s.-FO'!Z95</f>
        <v>0</v>
      </c>
    </row>
    <row r="34" spans="1:23" s="26" customFormat="1" ht="89.25">
      <c r="A34" s="339" t="s">
        <v>287</v>
      </c>
      <c r="B34" s="334" t="s">
        <v>205</v>
      </c>
      <c r="C34" s="25">
        <f>'s.-FO'!E96</f>
        <v>0</v>
      </c>
      <c r="D34" s="25">
        <f>'s.-FO'!F96</f>
        <v>0</v>
      </c>
      <c r="E34" s="25">
        <f>'s.-FO'!G96</f>
        <v>0</v>
      </c>
      <c r="F34" s="59">
        <f>'s.-FO'!H96</f>
        <v>27000000</v>
      </c>
      <c r="G34" s="25">
        <f>'s.-FO'!J96</f>
        <v>0</v>
      </c>
      <c r="H34" s="25">
        <f>'s.-FO'!K96</f>
        <v>0</v>
      </c>
      <c r="I34" s="25">
        <f>'s.-FO'!L96</f>
        <v>0</v>
      </c>
      <c r="J34" s="25">
        <f>'s.-FO'!M96</f>
        <v>0</v>
      </c>
      <c r="K34" s="25">
        <f>'s.-FO'!N96</f>
        <v>0</v>
      </c>
      <c r="L34" s="246">
        <f t="shared" si="0"/>
        <v>0</v>
      </c>
      <c r="M34" s="329">
        <f t="shared" si="1"/>
        <v>27000000</v>
      </c>
      <c r="N34" s="25">
        <f>'s.-FO'!Q96</f>
        <v>0</v>
      </c>
      <c r="O34" s="25">
        <f>'s.-FO'!R96</f>
        <v>0</v>
      </c>
      <c r="P34" s="25">
        <f>'s.-FO'!S96</f>
        <v>0</v>
      </c>
      <c r="Q34" s="148">
        <f t="shared" si="2"/>
        <v>27000000</v>
      </c>
      <c r="R34" s="316">
        <f t="shared" si="3"/>
        <v>0</v>
      </c>
      <c r="S34" s="25">
        <f>'s.-FO'!V96</f>
        <v>0</v>
      </c>
      <c r="T34" s="25">
        <f>'s.-FO'!W96</f>
        <v>0</v>
      </c>
      <c r="U34" s="25">
        <f>'s.-FO'!X96</f>
        <v>0</v>
      </c>
      <c r="V34" s="25">
        <f>'s.-FO'!Y96</f>
        <v>0</v>
      </c>
      <c r="W34" s="25">
        <f>'s.-FO'!Z96</f>
        <v>0</v>
      </c>
    </row>
    <row r="35" spans="1:23" s="26" customFormat="1" ht="76.5">
      <c r="A35" s="339" t="s">
        <v>288</v>
      </c>
      <c r="B35" s="334" t="s">
        <v>206</v>
      </c>
      <c r="C35" s="25">
        <f>'s.-FO'!E97</f>
        <v>0</v>
      </c>
      <c r="D35" s="25">
        <f>'s.-FO'!F97</f>
        <v>0</v>
      </c>
      <c r="E35" s="25">
        <f>'s.-FO'!G97</f>
        <v>0</v>
      </c>
      <c r="F35" s="59">
        <f>'s.-FO'!H97</f>
        <v>26000000</v>
      </c>
      <c r="G35" s="25">
        <f>'s.-FO'!J97</f>
        <v>0</v>
      </c>
      <c r="H35" s="25">
        <f>'s.-FO'!K97</f>
        <v>0</v>
      </c>
      <c r="I35" s="25">
        <f>'s.-FO'!L97</f>
        <v>0</v>
      </c>
      <c r="J35" s="25">
        <f>'s.-FO'!M97</f>
        <v>0</v>
      </c>
      <c r="K35" s="25">
        <f>'s.-FO'!N97</f>
        <v>0</v>
      </c>
      <c r="L35" s="246">
        <f t="shared" si="0"/>
        <v>0</v>
      </c>
      <c r="M35" s="329">
        <f t="shared" si="1"/>
        <v>26000000</v>
      </c>
      <c r="N35" s="25">
        <f>'s.-FO'!Q97</f>
        <v>0</v>
      </c>
      <c r="O35" s="25">
        <f>'s.-FO'!R97</f>
        <v>0</v>
      </c>
      <c r="P35" s="25">
        <f>'s.-FO'!S97</f>
        <v>0</v>
      </c>
      <c r="Q35" s="148">
        <f t="shared" si="2"/>
        <v>26000000</v>
      </c>
      <c r="R35" s="316">
        <f t="shared" si="3"/>
        <v>0</v>
      </c>
      <c r="S35" s="25">
        <f>'s.-FO'!V97</f>
        <v>0</v>
      </c>
      <c r="T35" s="25">
        <f>'s.-FO'!W97</f>
        <v>0</v>
      </c>
      <c r="U35" s="25">
        <f>'s.-FO'!X97</f>
        <v>0</v>
      </c>
      <c r="V35" s="25">
        <f>'s.-FO'!Y97</f>
        <v>0</v>
      </c>
      <c r="W35" s="25">
        <f>'s.-FO'!Z97</f>
        <v>0</v>
      </c>
    </row>
    <row r="36" spans="1:23" s="26" customFormat="1" ht="51.75" thickBot="1">
      <c r="A36" s="490" t="s">
        <v>289</v>
      </c>
      <c r="B36" s="491" t="s">
        <v>207</v>
      </c>
      <c r="C36" s="342">
        <f>'s.-FO'!E98</f>
        <v>0</v>
      </c>
      <c r="D36" s="342">
        <f>'s.-FO'!F98</f>
        <v>0</v>
      </c>
      <c r="E36" s="342">
        <f>'s.-FO'!G98</f>
        <v>0</v>
      </c>
      <c r="F36" s="153">
        <f>'s.-FO'!H98</f>
        <v>2000000</v>
      </c>
      <c r="G36" s="342">
        <f>'s.-FO'!J98</f>
        <v>0</v>
      </c>
      <c r="H36" s="342">
        <f>'s.-FO'!K98</f>
        <v>0</v>
      </c>
      <c r="I36" s="342">
        <f>'s.-FO'!L98</f>
        <v>0</v>
      </c>
      <c r="J36" s="342">
        <f>'s.-FO'!M98</f>
        <v>0</v>
      </c>
      <c r="K36" s="342">
        <f>'s.-FO'!N98</f>
        <v>0</v>
      </c>
      <c r="L36" s="344">
        <f t="shared" si="0"/>
        <v>0</v>
      </c>
      <c r="M36" s="345">
        <f t="shared" si="1"/>
        <v>2000000</v>
      </c>
      <c r="N36" s="342">
        <f>'s.-FO'!Q98</f>
        <v>0</v>
      </c>
      <c r="O36" s="342">
        <f>'s.-FO'!R98</f>
        <v>0</v>
      </c>
      <c r="P36" s="342">
        <f>'s.-FO'!S98</f>
        <v>0</v>
      </c>
      <c r="Q36" s="343">
        <f t="shared" si="2"/>
        <v>2000000</v>
      </c>
      <c r="R36" s="492">
        <f t="shared" si="3"/>
        <v>0</v>
      </c>
      <c r="S36" s="342">
        <f>'s.-FO'!V98</f>
        <v>0</v>
      </c>
      <c r="T36" s="342">
        <f>'s.-FO'!W98</f>
        <v>0</v>
      </c>
      <c r="U36" s="342">
        <f>'s.-FO'!X98</f>
        <v>0</v>
      </c>
      <c r="V36" s="342">
        <f>'s.-FO'!Y98</f>
        <v>0</v>
      </c>
      <c r="W36" s="342">
        <f>'s.-FO'!Z98</f>
        <v>0</v>
      </c>
    </row>
    <row r="37" spans="1:23" s="312" customFormat="1" ht="26.25" thickBot="1">
      <c r="A37" s="496" t="s">
        <v>261</v>
      </c>
      <c r="B37" s="497" t="s">
        <v>262</v>
      </c>
      <c r="C37" s="498">
        <f>SUM(C33:C36)</f>
        <v>0</v>
      </c>
      <c r="D37" s="498">
        <f t="shared" ref="D37:E37" si="22">SUM(D33:D36)</f>
        <v>0</v>
      </c>
      <c r="E37" s="498">
        <f t="shared" si="22"/>
        <v>0</v>
      </c>
      <c r="F37" s="498">
        <f>'s.-FO'!H105</f>
        <v>119500000</v>
      </c>
      <c r="G37" s="498">
        <f>SUM(G33:G36)</f>
        <v>0</v>
      </c>
      <c r="H37" s="498">
        <f t="shared" ref="H37:K37" si="23">SUM(H33:H36)</f>
        <v>0</v>
      </c>
      <c r="I37" s="498">
        <f t="shared" si="23"/>
        <v>0</v>
      </c>
      <c r="J37" s="498">
        <f t="shared" si="23"/>
        <v>0</v>
      </c>
      <c r="K37" s="498">
        <f t="shared" si="23"/>
        <v>0</v>
      </c>
      <c r="L37" s="499">
        <f t="shared" si="0"/>
        <v>0</v>
      </c>
      <c r="M37" s="498">
        <f t="shared" si="1"/>
        <v>119500000</v>
      </c>
      <c r="N37" s="498">
        <f>SUM(N33:N36)</f>
        <v>0</v>
      </c>
      <c r="O37" s="498">
        <f t="shared" ref="O37:P37" si="24">SUM(O33:O36)</f>
        <v>0</v>
      </c>
      <c r="P37" s="498">
        <f t="shared" si="24"/>
        <v>0</v>
      </c>
      <c r="Q37" s="498">
        <f t="shared" si="2"/>
        <v>119500000</v>
      </c>
      <c r="R37" s="500">
        <f t="shared" si="3"/>
        <v>0</v>
      </c>
      <c r="S37" s="498">
        <f>SUM(S33:S36)</f>
        <v>0</v>
      </c>
      <c r="T37" s="498">
        <f t="shared" ref="T37:W37" si="25">SUM(T33:T36)</f>
        <v>0</v>
      </c>
      <c r="U37" s="498">
        <f t="shared" si="25"/>
        <v>0</v>
      </c>
      <c r="V37" s="498">
        <f t="shared" si="25"/>
        <v>0</v>
      </c>
      <c r="W37" s="501">
        <f t="shared" si="25"/>
        <v>0</v>
      </c>
    </row>
    <row r="38" spans="1:23" s="26" customFormat="1" ht="25.5">
      <c r="A38" s="493" t="s">
        <v>263</v>
      </c>
      <c r="B38" s="494" t="s">
        <v>208</v>
      </c>
      <c r="C38" s="517">
        <v>15</v>
      </c>
      <c r="D38" s="517">
        <f>'s.-FO'!F106</f>
        <v>244401.26136891721</v>
      </c>
      <c r="E38" s="517">
        <f>'s.-FO'!G106</f>
        <v>244401.26136891721</v>
      </c>
      <c r="F38" s="148">
        <f>'s.-FO'!H106</f>
        <v>383650</v>
      </c>
      <c r="G38" s="517">
        <v>0</v>
      </c>
      <c r="H38" s="517">
        <v>0</v>
      </c>
      <c r="I38" s="25">
        <f>'s.-FO'!L106</f>
        <v>15</v>
      </c>
      <c r="J38" s="25">
        <f>'s.-FO'!M106</f>
        <v>244401.26136891721</v>
      </c>
      <c r="K38" s="25">
        <f>'s.-FO'!N106</f>
        <v>183300.94602668792</v>
      </c>
      <c r="L38" s="246">
        <f t="shared" si="0"/>
        <v>0.63704225562079297</v>
      </c>
      <c r="M38" s="329">
        <f t="shared" si="1"/>
        <v>139248.73863108279</v>
      </c>
      <c r="N38" s="25">
        <f>'s.-FO'!Q106</f>
        <v>16</v>
      </c>
      <c r="O38" s="25">
        <f>'s.-FO'!R106</f>
        <v>34569.819999999992</v>
      </c>
      <c r="P38" s="25">
        <f>'s.-FO'!S106</f>
        <v>25927.290000000005</v>
      </c>
      <c r="Q38" s="148">
        <f t="shared" si="2"/>
        <v>349080.18</v>
      </c>
      <c r="R38" s="316">
        <f t="shared" si="3"/>
        <v>9.0107702332855449E-2</v>
      </c>
      <c r="S38" s="25">
        <f>'s.-FO'!V106</f>
        <v>0</v>
      </c>
      <c r="T38" s="25">
        <f>'s.-FO'!W106</f>
        <v>0</v>
      </c>
      <c r="U38" s="25">
        <f>'s.-FO'!X106</f>
        <v>0</v>
      </c>
      <c r="V38" s="25">
        <f>'s.-FO'!Y106</f>
        <v>0</v>
      </c>
      <c r="W38" s="25">
        <f>'s.-FO'!Z106</f>
        <v>0</v>
      </c>
    </row>
    <row r="39" spans="1:23" s="26" customFormat="1" ht="63.75">
      <c r="A39" s="339" t="s">
        <v>268</v>
      </c>
      <c r="B39" s="334" t="s">
        <v>209</v>
      </c>
      <c r="C39" s="25">
        <f>'s.-FO'!E107</f>
        <v>114</v>
      </c>
      <c r="D39" s="25">
        <f>'s.-FO'!F107</f>
        <v>82237894.210000023</v>
      </c>
      <c r="E39" s="25">
        <f>'s.-FO'!G107</f>
        <v>81806273.590000048</v>
      </c>
      <c r="F39" s="59">
        <f>'s.-FO'!H107</f>
        <v>65000000</v>
      </c>
      <c r="G39" s="25">
        <f>'s.-FO'!J107</f>
        <v>34</v>
      </c>
      <c r="H39" s="25">
        <f>'s.-FO'!K107</f>
        <v>15741696.610000001</v>
      </c>
      <c r="I39" s="25">
        <f>'s.-FO'!L107</f>
        <v>54</v>
      </c>
      <c r="J39" s="25">
        <f>'s.-FO'!M107</f>
        <v>49143539.070000015</v>
      </c>
      <c r="K39" s="25">
        <f>'s.-FO'!N107</f>
        <v>35389193.750000015</v>
      </c>
      <c r="L39" s="246">
        <f t="shared" si="0"/>
        <v>0.75605444723076942</v>
      </c>
      <c r="M39" s="329">
        <f t="shared" si="1"/>
        <v>15860532.939999985</v>
      </c>
      <c r="N39" s="25">
        <f>'s.-FO'!Q107</f>
        <v>23</v>
      </c>
      <c r="O39" s="25">
        <f>'s.-FO'!R107</f>
        <v>8855250.4399999995</v>
      </c>
      <c r="P39" s="25">
        <f>'s.-FO'!S107</f>
        <v>6641437.7599999988</v>
      </c>
      <c r="Q39" s="148">
        <f t="shared" si="2"/>
        <v>56144749.560000002</v>
      </c>
      <c r="R39" s="316">
        <f t="shared" si="3"/>
        <v>0.13623462215384616</v>
      </c>
      <c r="S39" s="25">
        <f>'s.-FO'!V107</f>
        <v>0</v>
      </c>
      <c r="T39" s="25">
        <f>'s.-FO'!W107</f>
        <v>11</v>
      </c>
      <c r="U39" s="25">
        <f>'s.-FO'!X107</f>
        <v>6493821.6899999995</v>
      </c>
      <c r="V39" s="25">
        <f>'s.-FO'!Y107</f>
        <v>4870366.22</v>
      </c>
      <c r="W39" s="25">
        <f>'s.-FO'!Z107</f>
        <v>4072.0100000000093</v>
      </c>
    </row>
    <row r="40" spans="1:23" s="26" customFormat="1" ht="51">
      <c r="A40" s="339" t="s">
        <v>290</v>
      </c>
      <c r="B40" s="334" t="s">
        <v>210</v>
      </c>
      <c r="C40" s="25">
        <f>'s.-FO'!E108</f>
        <v>180</v>
      </c>
      <c r="D40" s="25">
        <f>'s.-FO'!F108</f>
        <v>61319848.199999958</v>
      </c>
      <c r="E40" s="25">
        <f>'s.-FO'!G108</f>
        <v>60973991.759999976</v>
      </c>
      <c r="F40" s="59">
        <f>'s.-FO'!H108</f>
        <v>20000000</v>
      </c>
      <c r="G40" s="25">
        <f>'s.-FO'!J108</f>
        <v>101</v>
      </c>
      <c r="H40" s="25">
        <f>'s.-FO'!K108</f>
        <v>29043981.619999997</v>
      </c>
      <c r="I40" s="25">
        <f>'s.-FO'!L108</f>
        <v>63</v>
      </c>
      <c r="J40" s="25">
        <f>'s.-FO'!M108</f>
        <v>27449145.550000001</v>
      </c>
      <c r="K40" s="25">
        <f>'s.-FO'!N108</f>
        <v>20586859</v>
      </c>
      <c r="L40" s="246">
        <f t="shared" si="0"/>
        <v>1.3724572775000001</v>
      </c>
      <c r="M40" s="329">
        <f t="shared" si="1"/>
        <v>-7449145.5500000007</v>
      </c>
      <c r="N40" s="25">
        <f>'s.-FO'!Q108</f>
        <v>32</v>
      </c>
      <c r="O40" s="25">
        <f>'s.-FO'!R108</f>
        <v>6189478.330000001</v>
      </c>
      <c r="P40" s="25">
        <f>'s.-FO'!S108</f>
        <v>4642108.68</v>
      </c>
      <c r="Q40" s="148">
        <f t="shared" si="2"/>
        <v>13810521.669999998</v>
      </c>
      <c r="R40" s="316">
        <f t="shared" si="3"/>
        <v>0.30947391650000006</v>
      </c>
      <c r="S40" s="25">
        <f>'s.-FO'!V108</f>
        <v>0</v>
      </c>
      <c r="T40" s="25">
        <f>'s.-FO'!W108</f>
        <v>0</v>
      </c>
      <c r="U40" s="25">
        <f>'s.-FO'!X108</f>
        <v>0</v>
      </c>
      <c r="V40" s="25">
        <f>'s.-FO'!Y108</f>
        <v>0</v>
      </c>
      <c r="W40" s="25">
        <f>'s.-FO'!Z108</f>
        <v>0</v>
      </c>
    </row>
    <row r="41" spans="1:23" s="26" customFormat="1" ht="38.25">
      <c r="A41" s="339" t="s">
        <v>269</v>
      </c>
      <c r="B41" s="334" t="s">
        <v>211</v>
      </c>
      <c r="C41" s="25">
        <f>'s.-FO'!E109</f>
        <v>2</v>
      </c>
      <c r="D41" s="25">
        <f>'s.-FO'!F109</f>
        <v>8955915.6899999995</v>
      </c>
      <c r="E41" s="25">
        <f>'s.-FO'!G109</f>
        <v>8955915.6899999995</v>
      </c>
      <c r="F41" s="59">
        <f>'s.-FO'!H109</f>
        <v>21500000</v>
      </c>
      <c r="G41" s="25">
        <f>'s.-FO'!J109</f>
        <v>0</v>
      </c>
      <c r="H41" s="25">
        <f>'s.-FO'!K109</f>
        <v>0</v>
      </c>
      <c r="I41" s="25">
        <f>'s.-FO'!L109</f>
        <v>2</v>
      </c>
      <c r="J41" s="25">
        <f>'s.-FO'!M109</f>
        <v>8932990.879999999</v>
      </c>
      <c r="K41" s="25">
        <f>'s.-FO'!N109</f>
        <v>6569417.6500000004</v>
      </c>
      <c r="L41" s="246">
        <f t="shared" si="0"/>
        <v>0.41548794790697668</v>
      </c>
      <c r="M41" s="329">
        <f t="shared" si="1"/>
        <v>12567009.120000001</v>
      </c>
      <c r="N41" s="25">
        <f>'s.-FO'!Q109</f>
        <v>0</v>
      </c>
      <c r="O41" s="25">
        <f>'s.-FO'!R109</f>
        <v>0</v>
      </c>
      <c r="P41" s="25">
        <f>'s.-FO'!S109</f>
        <v>0</v>
      </c>
      <c r="Q41" s="148">
        <f t="shared" si="2"/>
        <v>21500000</v>
      </c>
      <c r="R41" s="316">
        <f t="shared" si="3"/>
        <v>0</v>
      </c>
      <c r="S41" s="25">
        <f>'s.-FO'!V109</f>
        <v>0</v>
      </c>
      <c r="T41" s="25">
        <f>'s.-FO'!W109</f>
        <v>0</v>
      </c>
      <c r="U41" s="25">
        <f>'s.-FO'!X109</f>
        <v>0</v>
      </c>
      <c r="V41" s="25">
        <f>'s.-FO'!Y109</f>
        <v>0</v>
      </c>
      <c r="W41" s="25">
        <f>'s.-FO'!Z109</f>
        <v>0</v>
      </c>
    </row>
    <row r="42" spans="1:23" s="26" customFormat="1" ht="51.75" thickBot="1">
      <c r="A42" s="490" t="s">
        <v>270</v>
      </c>
      <c r="B42" s="491" t="s">
        <v>212</v>
      </c>
      <c r="C42" s="342">
        <f>'s.-FO'!E110+'s.-FO'!E111</f>
        <v>0</v>
      </c>
      <c r="D42" s="342">
        <f>'s.-FO'!F110+'s.-FO'!F111</f>
        <v>0</v>
      </c>
      <c r="E42" s="342">
        <f>'s.-FO'!G110+'s.-FO'!G111</f>
        <v>0</v>
      </c>
      <c r="F42" s="153">
        <f>'s.-FO'!H110+'s.-FO'!H111</f>
        <v>30800000</v>
      </c>
      <c r="G42" s="342">
        <f>'s.-FO'!J110+'s.-FO'!J111</f>
        <v>0</v>
      </c>
      <c r="H42" s="342">
        <f>'s.-FO'!K110+'s.-FO'!K111</f>
        <v>0</v>
      </c>
      <c r="I42" s="342">
        <f>'s.-FO'!L110+'s.-FO'!L111</f>
        <v>0</v>
      </c>
      <c r="J42" s="342">
        <f>'s.-FO'!M110+'s.-FO'!M111</f>
        <v>0</v>
      </c>
      <c r="K42" s="342">
        <f>'s.-FO'!N110+'s.-FO'!N111</f>
        <v>0</v>
      </c>
      <c r="L42" s="344">
        <f t="shared" si="0"/>
        <v>0</v>
      </c>
      <c r="M42" s="345">
        <f t="shared" si="1"/>
        <v>30800000</v>
      </c>
      <c r="N42" s="342">
        <f>'s.-FO'!Q110+'s.-FO'!Q111</f>
        <v>0</v>
      </c>
      <c r="O42" s="342">
        <f>'s.-FO'!R110+'s.-FO'!R111</f>
        <v>0</v>
      </c>
      <c r="P42" s="342">
        <f>'s.-FO'!S110+'s.-FO'!S111</f>
        <v>0</v>
      </c>
      <c r="Q42" s="343">
        <f t="shared" si="2"/>
        <v>30800000</v>
      </c>
      <c r="R42" s="492">
        <f t="shared" si="3"/>
        <v>0</v>
      </c>
      <c r="S42" s="342">
        <f>'s.-FO'!V110+'s.-FO'!V111</f>
        <v>0</v>
      </c>
      <c r="T42" s="342">
        <f>'s.-FO'!W110+'s.-FO'!W111</f>
        <v>0</v>
      </c>
      <c r="U42" s="342">
        <f>'s.-FO'!X110+'s.-FO'!X111</f>
        <v>0</v>
      </c>
      <c r="V42" s="342">
        <f>'s.-FO'!Y110+'s.-FO'!Y111</f>
        <v>0</v>
      </c>
      <c r="W42" s="342">
        <f>'s.-FO'!Z110+'s.-FO'!Z111</f>
        <v>0</v>
      </c>
    </row>
    <row r="43" spans="1:23" s="312" customFormat="1" ht="39" thickBot="1">
      <c r="A43" s="496" t="s">
        <v>272</v>
      </c>
      <c r="B43" s="497" t="s">
        <v>323</v>
      </c>
      <c r="C43" s="498">
        <f>SUM(C38:C42)</f>
        <v>311</v>
      </c>
      <c r="D43" s="498">
        <f t="shared" ref="D43:E43" si="26">SUM(D38:D42)</f>
        <v>152758059.36136889</v>
      </c>
      <c r="E43" s="498">
        <f t="shared" si="26"/>
        <v>151980582.30136895</v>
      </c>
      <c r="F43" s="498">
        <f>'s.-FO'!H119</f>
        <v>137683650</v>
      </c>
      <c r="G43" s="498">
        <f>SUM(G38:G42)</f>
        <v>135</v>
      </c>
      <c r="H43" s="498">
        <f t="shared" ref="H43:K43" si="27">SUM(H38:H42)</f>
        <v>44785678.229999997</v>
      </c>
      <c r="I43" s="498">
        <f t="shared" si="27"/>
        <v>134</v>
      </c>
      <c r="J43" s="498">
        <f t="shared" si="27"/>
        <v>85770076.76136893</v>
      </c>
      <c r="K43" s="498">
        <f t="shared" si="27"/>
        <v>62728771.346026704</v>
      </c>
      <c r="L43" s="499">
        <f t="shared" si="0"/>
        <v>0.62295034131771587</v>
      </c>
      <c r="M43" s="498">
        <f t="shared" si="1"/>
        <v>51917645.248631068</v>
      </c>
      <c r="N43" s="498">
        <f>SUM(N38:N42)</f>
        <v>71</v>
      </c>
      <c r="O43" s="498">
        <f t="shared" ref="O43:P43" si="28">SUM(O38:O42)</f>
        <v>15079298.59</v>
      </c>
      <c r="P43" s="498">
        <f t="shared" si="28"/>
        <v>11309473.729999999</v>
      </c>
      <c r="Q43" s="498">
        <f t="shared" si="2"/>
        <v>122604351.41</v>
      </c>
      <c r="R43" s="500">
        <f t="shared" si="3"/>
        <v>0.10952134541755684</v>
      </c>
      <c r="S43" s="498">
        <f>SUM(S38:S42)</f>
        <v>0</v>
      </c>
      <c r="T43" s="498">
        <f t="shared" ref="T43:W43" si="29">SUM(T38:T42)</f>
        <v>11</v>
      </c>
      <c r="U43" s="498">
        <f t="shared" si="29"/>
        <v>6493821.6899999995</v>
      </c>
      <c r="V43" s="498">
        <f t="shared" si="29"/>
        <v>4870366.22</v>
      </c>
      <c r="W43" s="501">
        <f t="shared" si="29"/>
        <v>4072.0100000000093</v>
      </c>
    </row>
    <row r="44" spans="1:23" s="26" customFormat="1" ht="51.75" hidden="1" thickBot="1">
      <c r="A44" s="493" t="s">
        <v>291</v>
      </c>
      <c r="B44" s="494" t="s">
        <v>213</v>
      </c>
      <c r="C44" s="25"/>
      <c r="D44" s="25"/>
      <c r="E44" s="25"/>
      <c r="F44" s="148"/>
      <c r="G44" s="25"/>
      <c r="H44" s="25"/>
      <c r="I44" s="25"/>
      <c r="J44" s="25"/>
      <c r="K44" s="25"/>
      <c r="L44" s="246" t="e">
        <f t="shared" si="0"/>
        <v>#DIV/0!</v>
      </c>
      <c r="M44" s="329">
        <f t="shared" si="1"/>
        <v>0</v>
      </c>
      <c r="N44" s="25"/>
      <c r="O44" s="25"/>
      <c r="P44" s="25"/>
      <c r="Q44" s="148">
        <f t="shared" si="2"/>
        <v>0</v>
      </c>
      <c r="R44" s="316" t="e">
        <f t="shared" si="3"/>
        <v>#DIV/0!</v>
      </c>
      <c r="S44" s="25"/>
      <c r="T44" s="25"/>
      <c r="U44" s="25"/>
      <c r="V44" s="25"/>
      <c r="W44" s="25"/>
    </row>
    <row r="45" spans="1:23" s="26" customFormat="1" ht="39" hidden="1" thickBot="1">
      <c r="A45" s="339" t="s">
        <v>292</v>
      </c>
      <c r="B45" s="334" t="s">
        <v>214</v>
      </c>
      <c r="C45" s="25"/>
      <c r="D45" s="25"/>
      <c r="E45" s="25"/>
      <c r="F45" s="59"/>
      <c r="G45" s="25"/>
      <c r="H45" s="25"/>
      <c r="I45" s="25"/>
      <c r="J45" s="25"/>
      <c r="K45" s="25"/>
      <c r="L45" s="246" t="e">
        <f t="shared" si="0"/>
        <v>#DIV/0!</v>
      </c>
      <c r="M45" s="329">
        <f t="shared" si="1"/>
        <v>0</v>
      </c>
      <c r="N45" s="25"/>
      <c r="O45" s="25"/>
      <c r="P45" s="25"/>
      <c r="Q45" s="148">
        <f t="shared" si="2"/>
        <v>0</v>
      </c>
      <c r="R45" s="316" t="e">
        <f t="shared" si="3"/>
        <v>#DIV/0!</v>
      </c>
      <c r="S45" s="25"/>
      <c r="T45" s="25"/>
      <c r="U45" s="25"/>
      <c r="V45" s="25"/>
      <c r="W45" s="25"/>
    </row>
    <row r="46" spans="1:23" s="26" customFormat="1" ht="90" hidden="1" thickBot="1">
      <c r="A46" s="339" t="s">
        <v>293</v>
      </c>
      <c r="B46" s="334" t="s">
        <v>215</v>
      </c>
      <c r="C46" s="25"/>
      <c r="D46" s="25"/>
      <c r="E46" s="25"/>
      <c r="F46" s="59"/>
      <c r="G46" s="25"/>
      <c r="H46" s="25"/>
      <c r="I46" s="25"/>
      <c r="J46" s="25"/>
      <c r="K46" s="25"/>
      <c r="L46" s="246" t="e">
        <f t="shared" si="0"/>
        <v>#DIV/0!</v>
      </c>
      <c r="M46" s="329">
        <f t="shared" si="1"/>
        <v>0</v>
      </c>
      <c r="N46" s="25"/>
      <c r="O46" s="25"/>
      <c r="P46" s="25"/>
      <c r="Q46" s="148">
        <f t="shared" si="2"/>
        <v>0</v>
      </c>
      <c r="R46" s="316" t="e">
        <f t="shared" si="3"/>
        <v>#DIV/0!</v>
      </c>
      <c r="S46" s="25"/>
      <c r="T46" s="25"/>
      <c r="U46" s="25"/>
      <c r="V46" s="25"/>
      <c r="W46" s="25"/>
    </row>
    <row r="47" spans="1:23" s="26" customFormat="1" ht="128.25" hidden="1" thickBot="1">
      <c r="A47" s="490" t="s">
        <v>294</v>
      </c>
      <c r="B47" s="491" t="s">
        <v>216</v>
      </c>
      <c r="C47" s="342"/>
      <c r="D47" s="342"/>
      <c r="E47" s="342"/>
      <c r="F47" s="153"/>
      <c r="G47" s="342"/>
      <c r="H47" s="342"/>
      <c r="I47" s="342"/>
      <c r="J47" s="342"/>
      <c r="K47" s="342"/>
      <c r="L47" s="344" t="e">
        <f t="shared" si="0"/>
        <v>#DIV/0!</v>
      </c>
      <c r="M47" s="345">
        <f t="shared" si="1"/>
        <v>0</v>
      </c>
      <c r="N47" s="342"/>
      <c r="O47" s="342"/>
      <c r="P47" s="342"/>
      <c r="Q47" s="343">
        <f t="shared" si="2"/>
        <v>0</v>
      </c>
      <c r="R47" s="492" t="e">
        <f t="shared" si="3"/>
        <v>#DIV/0!</v>
      </c>
      <c r="S47" s="342"/>
      <c r="T47" s="342"/>
      <c r="U47" s="342"/>
      <c r="V47" s="342"/>
      <c r="W47" s="342"/>
    </row>
    <row r="48" spans="1:23" s="312" customFormat="1" ht="13.5" thickBot="1">
      <c r="A48" s="496" t="s">
        <v>274</v>
      </c>
      <c r="B48" s="497" t="s">
        <v>275</v>
      </c>
      <c r="C48" s="498">
        <f>'s.-FO'!E132</f>
        <v>20</v>
      </c>
      <c r="D48" s="498">
        <f>'s.-FO'!F132</f>
        <v>80678352.390000001</v>
      </c>
      <c r="E48" s="498">
        <f>'s.-FO'!G132</f>
        <v>58648713.07</v>
      </c>
      <c r="F48" s="498">
        <f>'s.-FO'!H132</f>
        <v>48500000</v>
      </c>
      <c r="G48" s="498">
        <f>'s.-FO'!J132</f>
        <v>0</v>
      </c>
      <c r="H48" s="498">
        <f>'s.-FO'!K132</f>
        <v>0</v>
      </c>
      <c r="I48" s="498">
        <f>'s.-FO'!L132</f>
        <v>0</v>
      </c>
      <c r="J48" s="498">
        <f>'s.-FO'!M132</f>
        <v>0</v>
      </c>
      <c r="K48" s="498">
        <f>'s.-FO'!N132</f>
        <v>0</v>
      </c>
      <c r="L48" s="499">
        <f t="shared" si="0"/>
        <v>0</v>
      </c>
      <c r="M48" s="498">
        <f t="shared" si="1"/>
        <v>48500000</v>
      </c>
      <c r="N48" s="498">
        <f>'s.-FO'!Q132</f>
        <v>0</v>
      </c>
      <c r="O48" s="498">
        <f>'s.-FO'!R132</f>
        <v>0</v>
      </c>
      <c r="P48" s="498">
        <f>'s.-FO'!S132</f>
        <v>0</v>
      </c>
      <c r="Q48" s="498">
        <f t="shared" si="2"/>
        <v>48500000</v>
      </c>
      <c r="R48" s="500">
        <f t="shared" si="3"/>
        <v>0</v>
      </c>
      <c r="S48" s="498">
        <f>'s.-FO'!V132</f>
        <v>0</v>
      </c>
      <c r="T48" s="498">
        <f>'s.-FO'!W132</f>
        <v>0</v>
      </c>
      <c r="U48" s="498">
        <f>'s.-FO'!X132</f>
        <v>0</v>
      </c>
      <c r="V48" s="498">
        <f>'s.-FO'!Y132</f>
        <v>0</v>
      </c>
      <c r="W48" s="501">
        <f>'s.-FO'!Z132</f>
        <v>0</v>
      </c>
    </row>
    <row r="49" spans="1:23" s="26" customFormat="1">
      <c r="A49" s="493" t="s">
        <v>295</v>
      </c>
      <c r="B49" s="494" t="s">
        <v>217</v>
      </c>
      <c r="C49" s="25">
        <f>'s.-FO'!E133</f>
        <v>127</v>
      </c>
      <c r="D49" s="25">
        <f>'s.-FO'!F133</f>
        <v>1318899.3999999999</v>
      </c>
      <c r="E49" s="25">
        <f>'s.-FO'!G133</f>
        <v>1307414.1000000001</v>
      </c>
      <c r="F49" s="148">
        <f>'s.-FO'!H133</f>
        <v>1500000</v>
      </c>
      <c r="G49" s="25">
        <f>'s.-FO'!J133</f>
        <v>20</v>
      </c>
      <c r="H49" s="25">
        <f>'s.-FO'!K133</f>
        <v>227184</v>
      </c>
      <c r="I49" s="25">
        <f>'s.-FO'!L133</f>
        <v>105</v>
      </c>
      <c r="J49" s="25">
        <f>'s.-FO'!M133</f>
        <v>1049460</v>
      </c>
      <c r="K49" s="25">
        <f>'s.-FO'!N133</f>
        <v>779554.7</v>
      </c>
      <c r="L49" s="246">
        <f t="shared" si="0"/>
        <v>0.69964000000000004</v>
      </c>
      <c r="M49" s="329">
        <f t="shared" si="1"/>
        <v>452275.09</v>
      </c>
      <c r="N49" s="25">
        <f>'s.-FO'!Q133</f>
        <v>21</v>
      </c>
      <c r="O49" s="25">
        <f>'s.-FO'!R133</f>
        <v>206629.41</v>
      </c>
      <c r="P49" s="25">
        <f>'s.-FO'!S133</f>
        <v>154972.04999999999</v>
      </c>
      <c r="Q49" s="148">
        <f t="shared" si="2"/>
        <v>1293370.5900000001</v>
      </c>
      <c r="R49" s="316">
        <f t="shared" si="3"/>
        <v>0.13775293999999999</v>
      </c>
      <c r="S49" s="25">
        <f>'s.-FO'!V133</f>
        <v>0</v>
      </c>
      <c r="T49" s="25">
        <f>'s.-FO'!W133</f>
        <v>21</v>
      </c>
      <c r="U49" s="25">
        <f>'s.-FO'!X133</f>
        <v>206629.41</v>
      </c>
      <c r="V49" s="25">
        <f>'s.-FO'!Y133</f>
        <v>154972.04999999999</v>
      </c>
      <c r="W49" s="25">
        <f>'s.-FO'!Z133</f>
        <v>1735.0899999999992</v>
      </c>
    </row>
    <row r="50" spans="1:23" s="26" customFormat="1" ht="38.25">
      <c r="A50" s="339" t="s">
        <v>296</v>
      </c>
      <c r="B50" s="334" t="s">
        <v>218</v>
      </c>
      <c r="C50" s="25">
        <f>'s.-FO'!E134</f>
        <v>0</v>
      </c>
      <c r="D50" s="25">
        <f>'s.-FO'!F134</f>
        <v>0</v>
      </c>
      <c r="E50" s="25">
        <f>'s.-FO'!G134</f>
        <v>0</v>
      </c>
      <c r="F50" s="59">
        <f>'s.-FO'!H134</f>
        <v>90443778</v>
      </c>
      <c r="G50" s="25">
        <f>'s.-FO'!J134</f>
        <v>0</v>
      </c>
      <c r="H50" s="25">
        <f>'s.-FO'!K134</f>
        <v>0</v>
      </c>
      <c r="I50" s="25">
        <f>'s.-FO'!L134</f>
        <v>0</v>
      </c>
      <c r="J50" s="25">
        <f>'s.-FO'!M134</f>
        <v>0</v>
      </c>
      <c r="K50" s="25">
        <f>'s.-FO'!N134</f>
        <v>0</v>
      </c>
      <c r="L50" s="246">
        <f t="shared" si="0"/>
        <v>0</v>
      </c>
      <c r="M50" s="329">
        <f t="shared" si="1"/>
        <v>90443778</v>
      </c>
      <c r="N50" s="25">
        <f>'s.-FO'!Q134</f>
        <v>0</v>
      </c>
      <c r="O50" s="25">
        <f>'s.-FO'!R134</f>
        <v>0</v>
      </c>
      <c r="P50" s="25">
        <f>'s.-FO'!S134</f>
        <v>0</v>
      </c>
      <c r="Q50" s="148">
        <f t="shared" si="2"/>
        <v>90443778</v>
      </c>
      <c r="R50" s="316">
        <f t="shared" si="3"/>
        <v>0</v>
      </c>
      <c r="S50" s="25">
        <f>'s.-FO'!V134</f>
        <v>0</v>
      </c>
      <c r="T50" s="25">
        <f>'s.-FO'!W134</f>
        <v>0</v>
      </c>
      <c r="U50" s="25">
        <f>'s.-FO'!X134</f>
        <v>0</v>
      </c>
      <c r="V50" s="25">
        <f>'s.-FO'!Y134</f>
        <v>0</v>
      </c>
      <c r="W50" s="25">
        <f>'s.-FO'!Z134</f>
        <v>0</v>
      </c>
    </row>
    <row r="51" spans="1:23" s="26" customFormat="1">
      <c r="A51" s="339"/>
      <c r="B51" s="334" t="s">
        <v>324</v>
      </c>
      <c r="C51" s="25"/>
      <c r="D51" s="25"/>
      <c r="E51" s="25"/>
      <c r="F51" s="59"/>
      <c r="G51" s="25"/>
      <c r="H51" s="25"/>
      <c r="I51" s="25"/>
      <c r="J51" s="25"/>
      <c r="K51" s="25"/>
      <c r="L51" s="246" t="e">
        <f t="shared" si="0"/>
        <v>#DIV/0!</v>
      </c>
      <c r="M51" s="329">
        <f t="shared" si="1"/>
        <v>0</v>
      </c>
      <c r="N51" s="25"/>
      <c r="O51" s="25"/>
      <c r="P51" s="25"/>
      <c r="Q51" s="148">
        <f t="shared" si="2"/>
        <v>0</v>
      </c>
      <c r="R51" s="316" t="e">
        <f t="shared" si="3"/>
        <v>#DIV/0!</v>
      </c>
      <c r="S51" s="25"/>
      <c r="T51" s="25"/>
      <c r="U51" s="25"/>
      <c r="V51" s="25"/>
      <c r="W51" s="25"/>
    </row>
    <row r="52" spans="1:23" s="26" customFormat="1" ht="25.5">
      <c r="A52" s="339" t="s">
        <v>297</v>
      </c>
      <c r="B52" s="334" t="s">
        <v>219</v>
      </c>
      <c r="C52" s="25">
        <f>'s.-FO'!E135</f>
        <v>0</v>
      </c>
      <c r="D52" s="25">
        <f>'s.-FO'!F135</f>
        <v>0</v>
      </c>
      <c r="E52" s="25">
        <f>'s.-FO'!G135</f>
        <v>0</v>
      </c>
      <c r="F52" s="59">
        <f>'s.-FO'!H135</f>
        <v>6000000</v>
      </c>
      <c r="G52" s="25">
        <f>'s.-FO'!J135</f>
        <v>0</v>
      </c>
      <c r="H52" s="25">
        <f>'s.-FO'!K135</f>
        <v>0</v>
      </c>
      <c r="I52" s="25">
        <f>'s.-FO'!L135</f>
        <v>0</v>
      </c>
      <c r="J52" s="25">
        <f>'s.-FO'!M135</f>
        <v>0</v>
      </c>
      <c r="K52" s="25">
        <f>'s.-FO'!N135</f>
        <v>0</v>
      </c>
      <c r="L52" s="246">
        <f t="shared" si="0"/>
        <v>0</v>
      </c>
      <c r="M52" s="329">
        <f t="shared" si="1"/>
        <v>6000000</v>
      </c>
      <c r="N52" s="25">
        <f>'s.-FO'!Q135</f>
        <v>0</v>
      </c>
      <c r="O52" s="25">
        <f>'s.-FO'!R135</f>
        <v>0</v>
      </c>
      <c r="P52" s="25">
        <f>'s.-FO'!S135</f>
        <v>0</v>
      </c>
      <c r="Q52" s="148">
        <f t="shared" si="2"/>
        <v>6000000</v>
      </c>
      <c r="R52" s="316">
        <f t="shared" si="3"/>
        <v>0</v>
      </c>
      <c r="S52" s="25">
        <f>'s.-FO'!V135</f>
        <v>0</v>
      </c>
      <c r="T52" s="25">
        <f>'s.-FO'!W135</f>
        <v>0</v>
      </c>
      <c r="U52" s="25">
        <f>'s.-FO'!X135</f>
        <v>0</v>
      </c>
      <c r="V52" s="25">
        <f>'s.-FO'!Y135</f>
        <v>0</v>
      </c>
      <c r="W52" s="25">
        <f>'s.-FO'!Z135</f>
        <v>0</v>
      </c>
    </row>
    <row r="53" spans="1:23" s="26" customFormat="1" ht="26.25" thickBot="1">
      <c r="A53" s="490" t="s">
        <v>298</v>
      </c>
      <c r="B53" s="491" t="s">
        <v>220</v>
      </c>
      <c r="C53" s="342">
        <f>'s.-FO'!E136</f>
        <v>0</v>
      </c>
      <c r="D53" s="342">
        <f>'s.-FO'!F136</f>
        <v>0</v>
      </c>
      <c r="E53" s="342">
        <f>'s.-FO'!G136</f>
        <v>0</v>
      </c>
      <c r="F53" s="153">
        <f>'s.-FO'!H136</f>
        <v>7792374</v>
      </c>
      <c r="G53" s="342">
        <f>'s.-FO'!J136</f>
        <v>0</v>
      </c>
      <c r="H53" s="342">
        <f>'s.-FO'!K136</f>
        <v>0</v>
      </c>
      <c r="I53" s="342">
        <f>'s.-FO'!L136</f>
        <v>0</v>
      </c>
      <c r="J53" s="342">
        <f>'s.-FO'!M136</f>
        <v>0</v>
      </c>
      <c r="K53" s="342">
        <f>'s.-FO'!N136</f>
        <v>0</v>
      </c>
      <c r="L53" s="344">
        <f t="shared" si="0"/>
        <v>0</v>
      </c>
      <c r="M53" s="345">
        <f t="shared" si="1"/>
        <v>7792374</v>
      </c>
      <c r="N53" s="342">
        <f>'s.-FO'!Q136</f>
        <v>0</v>
      </c>
      <c r="O53" s="342">
        <f>'s.-FO'!R136</f>
        <v>0</v>
      </c>
      <c r="P53" s="342">
        <f>'s.-FO'!S136</f>
        <v>0</v>
      </c>
      <c r="Q53" s="343">
        <f t="shared" si="2"/>
        <v>7792374</v>
      </c>
      <c r="R53" s="492">
        <f t="shared" si="3"/>
        <v>0</v>
      </c>
      <c r="S53" s="342">
        <f>'s.-FO'!V136</f>
        <v>0</v>
      </c>
      <c r="T53" s="342">
        <f>'s.-FO'!W136</f>
        <v>0</v>
      </c>
      <c r="U53" s="342">
        <f>'s.-FO'!X136</f>
        <v>0</v>
      </c>
      <c r="V53" s="342">
        <f>'s.-FO'!Y136</f>
        <v>0</v>
      </c>
      <c r="W53" s="342">
        <f>'s.-FO'!Z136</f>
        <v>0</v>
      </c>
    </row>
    <row r="54" spans="1:23" s="26" customFormat="1" ht="39" thickBot="1">
      <c r="A54" s="496" t="s">
        <v>276</v>
      </c>
      <c r="B54" s="497" t="s">
        <v>344</v>
      </c>
      <c r="C54" s="498">
        <f>SUM(C49:C53)</f>
        <v>127</v>
      </c>
      <c r="D54" s="498">
        <f t="shared" ref="D54:E54" si="30">SUM(D49:D53)</f>
        <v>1318899.3999999999</v>
      </c>
      <c r="E54" s="498">
        <f t="shared" si="30"/>
        <v>1307414.1000000001</v>
      </c>
      <c r="F54" s="498">
        <f>'s.-FO'!H139</f>
        <v>105736152</v>
      </c>
      <c r="G54" s="498">
        <f>SUM(G49:G53)</f>
        <v>20</v>
      </c>
      <c r="H54" s="498">
        <f>SUM(H49:H53)</f>
        <v>227184</v>
      </c>
      <c r="I54" s="498">
        <f t="shared" ref="I54:K54" si="31">SUM(I49:I53)</f>
        <v>105</v>
      </c>
      <c r="J54" s="498">
        <f t="shared" si="31"/>
        <v>1049460</v>
      </c>
      <c r="K54" s="498">
        <f t="shared" si="31"/>
        <v>779554.7</v>
      </c>
      <c r="L54" s="499">
        <f t="shared" si="0"/>
        <v>9.9252713490084257E-3</v>
      </c>
      <c r="M54" s="498">
        <f t="shared" si="1"/>
        <v>104688427.09</v>
      </c>
      <c r="N54" s="498">
        <f>SUM(N49:N53)</f>
        <v>21</v>
      </c>
      <c r="O54" s="498">
        <f t="shared" ref="O54:P54" si="32">SUM(O49:O53)</f>
        <v>206629.41</v>
      </c>
      <c r="P54" s="498">
        <f t="shared" si="32"/>
        <v>154972.04999999999</v>
      </c>
      <c r="Q54" s="498">
        <f t="shared" si="2"/>
        <v>105529522.59</v>
      </c>
      <c r="R54" s="500">
        <f t="shared" si="3"/>
        <v>1.9541983143097547E-3</v>
      </c>
      <c r="S54" s="498">
        <f>SUM(S49:S53)</f>
        <v>0</v>
      </c>
      <c r="T54" s="498">
        <f t="shared" ref="T54:U54" si="33">SUM(T49:T53)</f>
        <v>21</v>
      </c>
      <c r="U54" s="498">
        <f t="shared" si="33"/>
        <v>206629.41</v>
      </c>
      <c r="V54" s="498">
        <f>SUM(V49:V53)</f>
        <v>154972.04999999999</v>
      </c>
      <c r="W54" s="501">
        <f>SUM(W49:W53)</f>
        <v>1735.0899999999992</v>
      </c>
    </row>
    <row r="55" spans="1:23" s="26" customFormat="1" ht="17.25" customHeight="1" thickBot="1">
      <c r="A55" s="634" t="s">
        <v>429</v>
      </c>
      <c r="B55" s="635"/>
      <c r="C55" s="498">
        <f>C18+C20+C25+C38</f>
        <v>229</v>
      </c>
      <c r="D55" s="498">
        <f t="shared" ref="D55:W55" si="34">D18+D20+D25+D38</f>
        <v>89810930.086983144</v>
      </c>
      <c r="E55" s="498">
        <f t="shared" si="34"/>
        <v>41161242.596368924</v>
      </c>
      <c r="F55" s="610"/>
      <c r="G55" s="498">
        <f t="shared" si="34"/>
        <v>0</v>
      </c>
      <c r="H55" s="498">
        <f t="shared" si="34"/>
        <v>0</v>
      </c>
      <c r="I55" s="498">
        <f t="shared" si="34"/>
        <v>229</v>
      </c>
      <c r="J55" s="498">
        <f>J18+J20+J25+J38</f>
        <v>41160006.096368909</v>
      </c>
      <c r="K55" s="498">
        <f t="shared" si="34"/>
        <v>30870004.569776688</v>
      </c>
      <c r="L55" s="610"/>
      <c r="M55" s="610"/>
      <c r="N55" s="498">
        <f t="shared" si="34"/>
        <v>146</v>
      </c>
      <c r="O55" s="498">
        <f t="shared" si="34"/>
        <v>16869046.98</v>
      </c>
      <c r="P55" s="498">
        <f t="shared" si="34"/>
        <v>12651784.879999999</v>
      </c>
      <c r="Q55" s="610"/>
      <c r="R55" s="610"/>
      <c r="S55" s="498">
        <f t="shared" si="34"/>
        <v>0</v>
      </c>
      <c r="T55" s="498">
        <f t="shared" si="34"/>
        <v>64</v>
      </c>
      <c r="U55" s="498">
        <f t="shared" si="34"/>
        <v>9692327.629999999</v>
      </c>
      <c r="V55" s="498">
        <f t="shared" si="34"/>
        <v>7269245.5999999996</v>
      </c>
      <c r="W55" s="501">
        <f t="shared" si="34"/>
        <v>27827.219999999987</v>
      </c>
    </row>
    <row r="56" spans="1:23" s="26" customFormat="1" ht="17.25" customHeight="1" thickBot="1">
      <c r="A56" s="634" t="s">
        <v>430</v>
      </c>
      <c r="B56" s="635"/>
      <c r="C56" s="498">
        <f>C57-C55</f>
        <v>5357</v>
      </c>
      <c r="D56" s="498">
        <f t="shared" ref="D56:W56" si="35">D57-D55</f>
        <v>2519114781.4999995</v>
      </c>
      <c r="E56" s="498">
        <f t="shared" si="35"/>
        <v>1481736428.5000005</v>
      </c>
      <c r="F56" s="610"/>
      <c r="G56" s="498">
        <f t="shared" si="35"/>
        <v>871</v>
      </c>
      <c r="H56" s="498">
        <f t="shared" si="35"/>
        <v>904063270.45000005</v>
      </c>
      <c r="I56" s="498">
        <f t="shared" si="35"/>
        <v>972</v>
      </c>
      <c r="J56" s="498">
        <f t="shared" si="35"/>
        <v>513293207.50999987</v>
      </c>
      <c r="K56" s="498">
        <f t="shared" si="35"/>
        <v>381978719.57000011</v>
      </c>
      <c r="L56" s="610"/>
      <c r="M56" s="610"/>
      <c r="N56" s="498">
        <f t="shared" si="35"/>
        <v>116</v>
      </c>
      <c r="O56" s="498">
        <f t="shared" si="35"/>
        <v>30485226.190000001</v>
      </c>
      <c r="P56" s="498">
        <f t="shared" si="35"/>
        <v>22863919.419999998</v>
      </c>
      <c r="Q56" s="610"/>
      <c r="R56" s="610"/>
      <c r="S56" s="498">
        <f t="shared" si="35"/>
        <v>12</v>
      </c>
      <c r="T56" s="498">
        <f t="shared" si="35"/>
        <v>47</v>
      </c>
      <c r="U56" s="498">
        <f t="shared" si="35"/>
        <v>15987100.5</v>
      </c>
      <c r="V56" s="498">
        <f t="shared" si="35"/>
        <v>11990325.270000001</v>
      </c>
      <c r="W56" s="501">
        <f t="shared" si="35"/>
        <v>6383416.3500000006</v>
      </c>
    </row>
    <row r="57" spans="1:23" s="26" customFormat="1" ht="33.75" customHeight="1" thickBot="1">
      <c r="A57" s="626" t="s">
        <v>229</v>
      </c>
      <c r="B57" s="627"/>
      <c r="C57" s="230">
        <f>C13+C16+C26+C28+C32+C37+C43+C48+C54</f>
        <v>5586</v>
      </c>
      <c r="D57" s="230">
        <f>D13+D16+D26+D28+D32+D37+D43+D48+D54</f>
        <v>2608925711.5869827</v>
      </c>
      <c r="E57" s="230">
        <f>E13+E16+E26+E28+E32+E37+E43+E48+E54</f>
        <v>1522897671.0963695</v>
      </c>
      <c r="F57" s="230">
        <f t="shared" ref="F57" si="36">F13+F16+F26+F28+F32+F37+F43+F48+F54</f>
        <v>1182013976</v>
      </c>
      <c r="G57" s="230">
        <f>G13+G16+G26+G28+G32+G37+G43+G48+G54</f>
        <v>871</v>
      </c>
      <c r="H57" s="230">
        <f t="shared" ref="H57:I57" si="37">H13+H16+H26+H28+H32+H37+H43+H48+H54</f>
        <v>904063270.45000005</v>
      </c>
      <c r="I57" s="230">
        <f t="shared" si="37"/>
        <v>1201</v>
      </c>
      <c r="J57" s="230">
        <f>J13+J16+J26+J28+J32+J37+J43+J48+J54</f>
        <v>554453213.60636878</v>
      </c>
      <c r="K57" s="230">
        <f>K13+K16+K26+K28+K32+K37+K43+K48+K54</f>
        <v>412848724.13977683</v>
      </c>
      <c r="L57" s="231">
        <f>J57/F57</f>
        <v>0.46907500661089374</v>
      </c>
      <c r="M57" s="230">
        <f>M54+M48+M43+M37+M32+M28+M26+M16+M13</f>
        <v>633972005.96363115</v>
      </c>
      <c r="N57" s="230">
        <f>N13+N16+N26+N28+N32+N37+N43+N48+N54</f>
        <v>262</v>
      </c>
      <c r="O57" s="230">
        <f>O13+O16+O26+O28+O32+O37+O43+O48+O54</f>
        <v>47354273.170000002</v>
      </c>
      <c r="P57" s="230">
        <f t="shared" ref="P57:Q57" si="38">P13+P16+P26+P28+P32+P37+P43+P48+P54</f>
        <v>35515704.299999997</v>
      </c>
      <c r="Q57" s="230">
        <f t="shared" si="38"/>
        <v>1134659702.8299999</v>
      </c>
      <c r="R57" s="322">
        <f>O57/F57</f>
        <v>4.0062363162785483E-2</v>
      </c>
      <c r="S57" s="230">
        <f>S13+S16+S26+S28+S32+S37+S43+S48+S54</f>
        <v>12</v>
      </c>
      <c r="T57" s="230">
        <f t="shared" ref="T57" si="39">T13+T16+T26+T28+T32+T37+T43+T48+T54</f>
        <v>111</v>
      </c>
      <c r="U57" s="230">
        <f t="shared" ref="U57" si="40">U13+U16+U26+U28+U32+U37+U43+U48+U54</f>
        <v>25679428.129999999</v>
      </c>
      <c r="V57" s="230">
        <f t="shared" ref="V57" si="41">V13+V16+V26+V28+V32+V37+V43+V48+V54</f>
        <v>19259570.870000001</v>
      </c>
      <c r="W57" s="230">
        <f t="shared" ref="W57" si="42">W13+W16+W26+W28+W32+W37+W43+W48+W54</f>
        <v>6411243.5700000003</v>
      </c>
    </row>
    <row r="58" spans="1:23" s="26" customFormat="1">
      <c r="A58" s="29"/>
      <c r="B58" s="32"/>
      <c r="D58" s="15"/>
      <c r="F58" s="29"/>
      <c r="G58" s="29"/>
      <c r="H58" s="29"/>
      <c r="I58" s="29"/>
      <c r="J58" s="29"/>
      <c r="K58" s="29"/>
      <c r="L58" s="29"/>
      <c r="M58" s="29"/>
      <c r="N58" s="30"/>
      <c r="O58" s="30"/>
      <c r="P58" s="30"/>
      <c r="Q58" s="29"/>
      <c r="R58" s="29"/>
    </row>
    <row r="59" spans="1:23" s="26" customFormat="1">
      <c r="A59" s="325"/>
      <c r="B59" s="32"/>
      <c r="D59" s="15"/>
      <c r="F59" s="29"/>
      <c r="G59" s="29"/>
      <c r="H59" s="29"/>
      <c r="I59" s="29"/>
      <c r="J59" s="29"/>
      <c r="K59" s="29"/>
      <c r="L59" s="29"/>
      <c r="M59" s="29"/>
      <c r="N59" s="30"/>
      <c r="O59" s="333"/>
      <c r="P59" s="30"/>
      <c r="Q59" s="29"/>
      <c r="R59" s="29"/>
    </row>
    <row r="60" spans="1:23" s="26" customFormat="1">
      <c r="A60" s="29" t="s">
        <v>189</v>
      </c>
      <c r="B60" s="32"/>
      <c r="D60" s="15"/>
      <c r="F60" s="29"/>
      <c r="G60" s="29"/>
      <c r="H60" s="29"/>
      <c r="I60" s="29"/>
      <c r="J60" s="29"/>
      <c r="K60" s="29"/>
      <c r="L60" s="29"/>
      <c r="M60" s="29"/>
      <c r="N60" s="30"/>
      <c r="O60" s="30"/>
      <c r="P60" s="30"/>
      <c r="Q60" s="29"/>
      <c r="R60" s="29"/>
    </row>
    <row r="61" spans="1:23" s="26" customFormat="1">
      <c r="A61" s="323"/>
      <c r="B61" s="32"/>
      <c r="D61" s="15"/>
      <c r="E61" s="29"/>
      <c r="F61" s="29"/>
      <c r="G61" s="29"/>
      <c r="H61" s="29"/>
      <c r="I61" s="29"/>
      <c r="J61" s="29"/>
      <c r="K61" s="29"/>
      <c r="L61" s="29"/>
      <c r="M61" s="29"/>
      <c r="N61" s="30"/>
      <c r="O61" s="30"/>
      <c r="P61" s="30"/>
      <c r="Q61" s="29"/>
      <c r="R61" s="29"/>
    </row>
    <row r="62" spans="1:23" s="26" customFormat="1" ht="15">
      <c r="A62" s="29"/>
      <c r="B62" s="32"/>
      <c r="F62" s="33"/>
      <c r="G62" s="33"/>
      <c r="H62" s="33"/>
      <c r="I62" s="33"/>
      <c r="J62" s="302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W62" s="33"/>
    </row>
    <row r="63" spans="1:23">
      <c r="A63" s="20"/>
      <c r="B63" s="3"/>
      <c r="C63" s="314"/>
      <c r="D63" s="26"/>
      <c r="E63" s="15"/>
      <c r="F63" s="3"/>
      <c r="G63" s="314"/>
      <c r="H63" s="314"/>
      <c r="I63" s="314"/>
      <c r="J63" s="314"/>
      <c r="K63" s="314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14"/>
      <c r="E64" s="3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20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11"/>
      <c r="B66" s="3"/>
      <c r="C66" s="20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11"/>
      <c r="B67" s="3"/>
      <c r="C67" s="3"/>
      <c r="D67" s="314"/>
      <c r="E67" s="3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11"/>
      <c r="B68" s="12"/>
      <c r="C68" s="1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11"/>
      <c r="B69" s="12"/>
      <c r="C69" s="20"/>
      <c r="D69" s="597"/>
      <c r="E69" s="5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11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11"/>
      <c r="B71" s="12"/>
      <c r="C71" s="13"/>
      <c r="D71" s="314"/>
      <c r="E71" s="31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>
      <c r="A72" s="11"/>
      <c r="B72" s="12"/>
      <c r="C72" s="3"/>
      <c r="D72" s="3"/>
      <c r="E72" s="14"/>
      <c r="F72" s="13"/>
      <c r="G72" s="14"/>
      <c r="H72" s="1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11"/>
      <c r="B73" s="12"/>
      <c r="C73" s="3"/>
      <c r="D73" s="3"/>
      <c r="E73" s="3"/>
      <c r="F73" s="1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11"/>
      <c r="B74" s="12"/>
      <c r="C74" s="3"/>
      <c r="D74" s="3"/>
      <c r="E74" s="3"/>
      <c r="F74" s="1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11"/>
      <c r="B75" s="12"/>
      <c r="C75" s="3"/>
      <c r="D75" s="3"/>
      <c r="E75" s="3"/>
      <c r="F75" s="1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11"/>
      <c r="B76" s="12"/>
      <c r="C76" s="3"/>
      <c r="D76" s="3"/>
      <c r="E76" s="3"/>
      <c r="F76" s="1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11"/>
      <c r="B77" s="3"/>
      <c r="C77" s="3"/>
      <c r="D77" s="3"/>
      <c r="E77" s="3"/>
      <c r="F77" s="1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11"/>
      <c r="B78" s="12"/>
      <c r="C78" s="3"/>
      <c r="D78" s="3"/>
      <c r="E78" s="3"/>
      <c r="F78" s="1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11"/>
      <c r="B79" s="12"/>
      <c r="C79" s="3"/>
      <c r="D79" s="3"/>
      <c r="E79" s="3"/>
      <c r="F79" s="1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11"/>
      <c r="B80" s="12"/>
      <c r="C80" s="3"/>
      <c r="D80" s="1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11"/>
      <c r="B81" s="12"/>
      <c r="C81" s="3"/>
      <c r="D81" s="3"/>
      <c r="E81" s="3"/>
      <c r="F81" s="1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11"/>
      <c r="B82" s="12"/>
      <c r="C82" s="3"/>
      <c r="D82" s="3"/>
      <c r="E82" s="3"/>
      <c r="F82" s="1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11"/>
      <c r="B83" s="12"/>
      <c r="C83" s="3"/>
      <c r="D83" s="3"/>
      <c r="E83" s="3"/>
      <c r="F83" s="1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11"/>
      <c r="B84" s="12"/>
      <c r="C84" s="3"/>
      <c r="D84" s="3"/>
      <c r="E84" s="3"/>
      <c r="F84" s="1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11"/>
      <c r="B85" s="12"/>
      <c r="C85" s="3"/>
      <c r="D85" s="3"/>
      <c r="E85" s="3"/>
      <c r="F85" s="1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11"/>
      <c r="B86" s="3"/>
      <c r="C86" s="3"/>
      <c r="D86" s="3"/>
      <c r="E86" s="3"/>
      <c r="F86" s="1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11"/>
      <c r="B87" s="12"/>
      <c r="C87" s="3"/>
      <c r="D87" s="3"/>
      <c r="E87" s="3"/>
      <c r="F87" s="1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11"/>
      <c r="B88" s="12"/>
      <c r="C88" s="3"/>
      <c r="D88" s="3"/>
      <c r="E88" s="3"/>
      <c r="F88" s="1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spans="1:2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spans="1:2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spans="1:2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spans="1:2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spans="1:2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spans="1:2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spans="1:2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spans="1:2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spans="1:2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spans="1:2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spans="1:2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spans="1:2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spans="1:2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spans="1:2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spans="1:2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spans="1:2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spans="1:2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spans="1:2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spans="1:2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spans="1:2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spans="1:2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spans="1:2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spans="1:2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spans="1:2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spans="1:2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spans="1:2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spans="1:2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spans="1:2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spans="1:2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spans="1:2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spans="1:2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spans="1:2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  <row r="1036" spans="1:2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</row>
    <row r="1037" spans="1:2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</row>
    <row r="1038" spans="1:2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</row>
    <row r="1039" spans="1:2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</row>
    <row r="1040" spans="1:2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</row>
    <row r="1041" spans="1:2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</row>
    <row r="1042" spans="1:2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</row>
    <row r="1043" spans="1:2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</row>
    <row r="1044" spans="1:2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</row>
    <row r="1045" spans="1:2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</row>
    <row r="1046" spans="1:2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</row>
    <row r="1047" spans="1:2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</row>
    <row r="1048" spans="1:2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</row>
    <row r="1049" spans="1:2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</row>
    <row r="1050" spans="1:2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</row>
    <row r="1051" spans="1:2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</row>
    <row r="1052" spans="1:2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</row>
    <row r="1053" spans="1:2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</row>
    <row r="1054" spans="1:2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</row>
    <row r="1055" spans="1:2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</row>
    <row r="1056" spans="1:2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</row>
    <row r="1057" spans="1:2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</row>
    <row r="1058" spans="1:2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</row>
    <row r="1059" spans="1:2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</row>
    <row r="1060" spans="1:2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</row>
    <row r="1061" spans="1:2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</row>
    <row r="1062" spans="1:2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</row>
    <row r="1063" spans="1:2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</row>
    <row r="1064" spans="1:2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</row>
    <row r="1065" spans="1:2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</row>
    <row r="1066" spans="1:2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</row>
    <row r="1067" spans="1:2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</row>
    <row r="1068" spans="1:2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</row>
    <row r="1069" spans="1:2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</row>
    <row r="1070" spans="1:2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</row>
    <row r="1071" spans="1:2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</row>
    <row r="1072" spans="1:2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</row>
    <row r="1073" spans="1:2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</row>
    <row r="1074" spans="1:2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</row>
    <row r="1075" spans="1:2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</row>
    <row r="1076" spans="1:2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</row>
    <row r="1077" spans="1:2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</row>
    <row r="1078" spans="1:2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</row>
    <row r="1079" spans="1:2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</row>
    <row r="1080" spans="1:2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</row>
    <row r="1081" spans="1:2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</row>
    <row r="1082" spans="1:2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</row>
    <row r="1083" spans="1:2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</row>
    <row r="1084" spans="1:2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</row>
    <row r="1085" spans="1:2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</row>
    <row r="1086" spans="1:2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</row>
    <row r="1087" spans="1:2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</row>
    <row r="1088" spans="1:2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</row>
    <row r="1089" spans="1:2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</row>
    <row r="1090" spans="1:2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</row>
    <row r="1091" spans="1:2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</row>
    <row r="1092" spans="1:2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</row>
    <row r="1093" spans="1:2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</row>
    <row r="1094" spans="1:2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</row>
    <row r="1095" spans="1:2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spans="1:2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</row>
    <row r="1097" spans="1:2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spans="1:2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  <row r="1099" spans="1:2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</row>
    <row r="1100" spans="1:2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</row>
    <row r="1101" spans="1:2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</row>
    <row r="1102" spans="1:2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</row>
    <row r="1103" spans="1:2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</row>
    <row r="1104" spans="1:2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</row>
    <row r="1105" spans="1:2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</row>
    <row r="1106" spans="1:2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</row>
    <row r="1107" spans="1:2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</row>
    <row r="1108" spans="1:2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</row>
    <row r="1109" spans="1:2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</row>
    <row r="1110" spans="1:2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</row>
    <row r="1111" spans="1:2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</row>
    <row r="1112" spans="1:2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</row>
    <row r="1113" spans="1:2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</row>
    <row r="1114" spans="1:2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</row>
    <row r="1115" spans="1:2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</row>
    <row r="1116" spans="1:2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</row>
    <row r="1117" spans="1:2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</row>
    <row r="1118" spans="1:2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</row>
    <row r="1119" spans="1:2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</row>
    <row r="1120" spans="1:2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</row>
    <row r="1121" spans="1:2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</row>
    <row r="1122" spans="1:2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</row>
    <row r="1123" spans="1:2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</row>
    <row r="1124" spans="1:2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</row>
    <row r="1125" spans="1:2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</row>
    <row r="1126" spans="1:2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</row>
    <row r="1127" spans="1:2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</row>
    <row r="1128" spans="1:2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</row>
    <row r="1129" spans="1:2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</row>
    <row r="1130" spans="1:2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</row>
    <row r="1131" spans="1:2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</row>
    <row r="1132" spans="1:2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</row>
    <row r="1133" spans="1:2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</row>
    <row r="1134" spans="1:2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</row>
    <row r="1135" spans="1:2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</row>
    <row r="1136" spans="1:2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</row>
    <row r="1137" spans="1:2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</row>
    <row r="1138" spans="1:2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</row>
    <row r="1139" spans="1:2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</row>
    <row r="1140" spans="1:2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</row>
    <row r="1141" spans="1:2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</row>
    <row r="1142" spans="1:2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</row>
    <row r="1143" spans="1:2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</row>
    <row r="1144" spans="1:2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</row>
    <row r="1145" spans="1:2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</row>
    <row r="1146" spans="1:2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</row>
    <row r="1147" spans="1:2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</row>
    <row r="1148" spans="1:2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</row>
    <row r="1149" spans="1:2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</row>
    <row r="1150" spans="1:2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</row>
    <row r="1151" spans="1:2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</row>
    <row r="1152" spans="1:2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</row>
    <row r="1153" spans="1:2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</row>
    <row r="1154" spans="1:2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</row>
    <row r="1155" spans="1:2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</row>
    <row r="1156" spans="1:2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</row>
    <row r="1157" spans="1:2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</row>
    <row r="1158" spans="1:2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</row>
    <row r="1159" spans="1:2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spans="1:2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</row>
    <row r="1161" spans="1:2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</row>
    <row r="1162" spans="1:2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spans="1:2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</row>
    <row r="1164" spans="1:2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</row>
    <row r="1165" spans="1:2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</row>
    <row r="1166" spans="1:2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</row>
    <row r="1167" spans="1:2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</row>
    <row r="1168" spans="1:2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</row>
    <row r="1169" spans="1:2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</row>
    <row r="1170" spans="1:2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</row>
    <row r="1171" spans="1:2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</row>
    <row r="1172" spans="1:2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</row>
    <row r="1173" spans="1:2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</row>
    <row r="1174" spans="1:2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</row>
    <row r="1175" spans="1:2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</row>
    <row r="1176" spans="1:2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</row>
    <row r="1177" spans="1:2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</row>
    <row r="1178" spans="1:2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</row>
    <row r="1179" spans="1:2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</row>
    <row r="1180" spans="1:2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</row>
    <row r="1181" spans="1:2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</row>
    <row r="1182" spans="1:2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</row>
    <row r="1183" spans="1:2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</row>
    <row r="1184" spans="1:2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</row>
    <row r="1185" spans="1:2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</row>
    <row r="1186" spans="1:2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</row>
    <row r="1187" spans="1:2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</row>
    <row r="1188" spans="1:2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</row>
    <row r="1189" spans="1:2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</row>
    <row r="1190" spans="1:2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</row>
    <row r="1191" spans="1:2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</row>
    <row r="1192" spans="1:2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</row>
    <row r="1193" spans="1:2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</row>
    <row r="1194" spans="1:2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</row>
    <row r="1195" spans="1:2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</row>
    <row r="1196" spans="1:2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</row>
    <row r="1197" spans="1:2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</row>
    <row r="1198" spans="1:2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</row>
    <row r="1199" spans="1:2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</row>
    <row r="1200" spans="1:2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</row>
    <row r="1201" spans="1:2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</row>
    <row r="1202" spans="1:2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</row>
    <row r="1203" spans="1:2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</row>
    <row r="1204" spans="1:2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</row>
    <row r="1205" spans="1:2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</row>
    <row r="1206" spans="1:2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</row>
    <row r="1207" spans="1:2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</row>
    <row r="1208" spans="1:2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</row>
    <row r="1209" spans="1:2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</row>
    <row r="1210" spans="1:2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</row>
    <row r="1211" spans="1:2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</row>
    <row r="1212" spans="1:2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</row>
    <row r="1213" spans="1:2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</row>
    <row r="1214" spans="1:2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</row>
    <row r="1215" spans="1:2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</row>
    <row r="1216" spans="1:2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</row>
    <row r="1217" spans="1:2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</row>
    <row r="1218" spans="1:2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</row>
    <row r="1219" spans="1:2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</row>
    <row r="1220" spans="1:2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</row>
    <row r="1221" spans="1:2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</row>
    <row r="1222" spans="1:2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</row>
    <row r="1223" spans="1:2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</row>
    <row r="1224" spans="1:2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</row>
    <row r="1225" spans="1:2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</row>
    <row r="1226" spans="1:2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</row>
    <row r="1227" spans="1:2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</row>
    <row r="1228" spans="1:2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</row>
    <row r="1229" spans="1:2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</row>
    <row r="1230" spans="1:2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</row>
    <row r="1231" spans="1:2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</row>
    <row r="1232" spans="1:2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</row>
    <row r="1233" spans="1:2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</row>
    <row r="1234" spans="1:2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</row>
    <row r="1235" spans="1:2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</row>
    <row r="1236" spans="1:2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</row>
    <row r="1237" spans="1:2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</row>
    <row r="1238" spans="1:2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</row>
    <row r="1239" spans="1:2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</row>
    <row r="1240" spans="1:2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</row>
    <row r="1241" spans="1:2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</row>
    <row r="1242" spans="1:2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</row>
    <row r="1243" spans="1:2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</row>
    <row r="1244" spans="1:2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</row>
    <row r="1245" spans="1:2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</row>
    <row r="1246" spans="1:2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</row>
    <row r="1247" spans="1:2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</row>
    <row r="1248" spans="1:2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</row>
    <row r="1249" spans="1:2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</row>
    <row r="1250" spans="1:2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</row>
    <row r="1251" spans="1:2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</row>
    <row r="1252" spans="1:2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</row>
    <row r="1253" spans="1:2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</row>
    <row r="1254" spans="1:2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</row>
    <row r="1255" spans="1:2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</row>
    <row r="1256" spans="1:2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</row>
    <row r="1257" spans="1:2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</row>
    <row r="1258" spans="1:2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</row>
    <row r="1259" spans="1:2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</row>
    <row r="1260" spans="1:2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</row>
    <row r="1261" spans="1:2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</row>
    <row r="1262" spans="1:2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</row>
    <row r="1263" spans="1:2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</row>
    <row r="1264" spans="1:2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</row>
    <row r="1265" spans="1:2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</row>
    <row r="1266" spans="1:2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</row>
    <row r="1267" spans="1:2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</row>
    <row r="1268" spans="1:2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</row>
    <row r="1269" spans="1:2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</row>
    <row r="1270" spans="1:2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</row>
    <row r="1271" spans="1:2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</row>
    <row r="1272" spans="1:2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</row>
    <row r="1273" spans="1:2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</row>
    <row r="1274" spans="1:2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</row>
    <row r="1275" spans="1:2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</row>
    <row r="1276" spans="1:2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</row>
    <row r="1277" spans="1:2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</row>
    <row r="1278" spans="1:2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</row>
    <row r="1279" spans="1:2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</row>
    <row r="1280" spans="1:2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</row>
    <row r="1281" spans="1:2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</row>
    <row r="1282" spans="1:2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</row>
    <row r="1283" spans="1:2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</row>
    <row r="1284" spans="1:2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</row>
    <row r="1285" spans="1:2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</row>
    <row r="1286" spans="1:2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</row>
    <row r="1287" spans="1:2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</row>
    <row r="1288" spans="1:2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</row>
    <row r="1289" spans="1:2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</row>
    <row r="1290" spans="1:2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</row>
    <row r="1291" spans="1:2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</row>
    <row r="1292" spans="1:2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</row>
    <row r="1293" spans="1:2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</row>
    <row r="1294" spans="1:2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</row>
    <row r="1295" spans="1:2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</row>
    <row r="1296" spans="1:2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</row>
    <row r="1297" spans="1:2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</row>
    <row r="1298" spans="1:2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</row>
    <row r="1299" spans="1:2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</row>
    <row r="1300" spans="1:2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</row>
    <row r="1301" spans="1:2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</row>
    <row r="1302" spans="1:2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</row>
    <row r="1303" spans="1:2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</row>
    <row r="1304" spans="1:2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</row>
    <row r="1305" spans="1:2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</row>
    <row r="1306" spans="1:2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</row>
    <row r="1307" spans="1:2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</row>
    <row r="1308" spans="1:2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</row>
    <row r="1309" spans="1:2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</row>
    <row r="1310" spans="1:2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</row>
    <row r="1311" spans="1:2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</row>
    <row r="1312" spans="1:2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</row>
    <row r="1313" spans="1:2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</row>
    <row r="1314" spans="1:2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</row>
    <row r="1315" spans="1:2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</row>
    <row r="1316" spans="1:2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</row>
    <row r="1317" spans="1:2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</row>
    <row r="1318" spans="1:2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</row>
    <row r="1319" spans="1:2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</row>
    <row r="1320" spans="1:2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</row>
    <row r="1321" spans="1:2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</row>
    <row r="1322" spans="1:2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</row>
    <row r="1323" spans="1:2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</row>
    <row r="1324" spans="1:2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</row>
    <row r="1325" spans="1:2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</row>
    <row r="1326" spans="1:2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</row>
    <row r="1327" spans="1:2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</row>
    <row r="1328" spans="1:2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</row>
    <row r="1329" spans="1:2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</row>
    <row r="1330" spans="1:2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</row>
    <row r="1331" spans="1:2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</row>
    <row r="1332" spans="1:2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</row>
    <row r="1333" spans="1:2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</row>
    <row r="1334" spans="1:2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</row>
    <row r="1335" spans="1:2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</row>
    <row r="1336" spans="1:2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</row>
    <row r="1337" spans="1:2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</row>
    <row r="1338" spans="1:2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</row>
    <row r="1339" spans="1:2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</row>
    <row r="1340" spans="1:2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</row>
    <row r="1341" spans="1:2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</row>
    <row r="1342" spans="1:2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</row>
    <row r="1343" spans="1:2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</row>
    <row r="1344" spans="1:2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</row>
    <row r="1345" spans="1:2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</row>
    <row r="1346" spans="1:2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</row>
    <row r="1347" spans="1:2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</row>
    <row r="1348" spans="1:2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</row>
    <row r="1349" spans="1:2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</row>
    <row r="1350" spans="1:2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</row>
    <row r="1351" spans="1:2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</row>
    <row r="1352" spans="1:2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</row>
    <row r="1353" spans="1:2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</row>
    <row r="1354" spans="1:2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</row>
    <row r="1355" spans="1:2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</row>
    <row r="1356" spans="1:2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</row>
    <row r="1357" spans="1:2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</row>
    <row r="1358" spans="1:2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</row>
    <row r="1359" spans="1:2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</row>
    <row r="1360" spans="1:2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</row>
    <row r="1361" spans="1:2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</row>
    <row r="1362" spans="1:2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</row>
    <row r="1363" spans="1:2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</row>
    <row r="1364" spans="1:2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</row>
    <row r="1365" spans="1:2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</row>
    <row r="1366" spans="1:2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</row>
    <row r="1367" spans="1:2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</row>
    <row r="1368" spans="1:2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</row>
    <row r="1369" spans="1:2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</row>
    <row r="1370" spans="1:2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</row>
    <row r="1371" spans="1:2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</row>
    <row r="1372" spans="1:2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</row>
    <row r="1373" spans="1:2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</row>
    <row r="1374" spans="1:2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</row>
    <row r="1375" spans="1:2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</row>
    <row r="1376" spans="1:2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</row>
    <row r="1377" spans="1:2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</row>
    <row r="1378" spans="1:2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</row>
    <row r="1379" spans="1:2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</row>
    <row r="1380" spans="1:2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</row>
    <row r="1381" spans="1:2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</row>
    <row r="1382" spans="1:2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</row>
    <row r="1383" spans="1:2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</row>
    <row r="1384" spans="1:2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</row>
    <row r="1385" spans="1:2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</row>
    <row r="1386" spans="1:2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</row>
    <row r="1387" spans="1:2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</row>
    <row r="1388" spans="1:2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</row>
    <row r="1389" spans="1:2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</row>
    <row r="1390" spans="1:2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</row>
    <row r="1391" spans="1:2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</row>
    <row r="1392" spans="1:2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</row>
    <row r="1393" spans="1:2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</row>
    <row r="1394" spans="1:2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</row>
    <row r="1395" spans="1:2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</row>
    <row r="1396" spans="1:2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</row>
    <row r="1397" spans="1:2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</row>
    <row r="1398" spans="1:2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</row>
    <row r="1399" spans="1:2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</row>
    <row r="1400" spans="1:2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</row>
    <row r="1401" spans="1:2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</row>
    <row r="1402" spans="1:2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</row>
    <row r="1403" spans="1:2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</row>
    <row r="1404" spans="1:2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</row>
    <row r="1405" spans="1:2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</row>
    <row r="1406" spans="1:2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</row>
    <row r="1407" spans="1:2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</row>
    <row r="1408" spans="1:2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</row>
    <row r="1409" spans="1:2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</row>
    <row r="1410" spans="1:2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</row>
    <row r="1411" spans="1:2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</row>
    <row r="1412" spans="1:2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</row>
    <row r="1413" spans="1:2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</row>
    <row r="1414" spans="1:2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</row>
    <row r="1415" spans="1:2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</row>
    <row r="1416" spans="1:2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</row>
    <row r="1417" spans="1:2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</row>
    <row r="1418" spans="1:2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</row>
    <row r="1419" spans="1:2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</row>
    <row r="1420" spans="1:2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</row>
    <row r="1421" spans="1:2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</row>
    <row r="1422" spans="1:2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</row>
    <row r="1423" spans="1:2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</row>
    <row r="1424" spans="1:2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</row>
    <row r="1425" spans="1:2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</row>
    <row r="1426" spans="1:2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</row>
    <row r="1427" spans="1:2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</row>
    <row r="1428" spans="1:2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</row>
    <row r="1429" spans="1:2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</row>
    <row r="1430" spans="1:2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</row>
    <row r="1431" spans="1:2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</row>
    <row r="1432" spans="1:2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</row>
    <row r="1433" spans="1:2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</row>
    <row r="1434" spans="1:2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</row>
    <row r="1435" spans="1:2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</row>
    <row r="1436" spans="1:2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</row>
    <row r="1437" spans="1:2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</row>
    <row r="1438" spans="1:2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</row>
    <row r="1439" spans="1:2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</row>
    <row r="1440" spans="1:2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</row>
    <row r="1441" spans="1:2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</row>
    <row r="1442" spans="1:2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</row>
    <row r="1443" spans="1:2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</row>
    <row r="1444" spans="1:2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</row>
    <row r="1445" spans="1:2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</row>
    <row r="1446" spans="1:2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</row>
    <row r="1447" spans="1:2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</row>
    <row r="1448" spans="1:2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</row>
    <row r="1449" spans="1:2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</row>
    <row r="1450" spans="1:2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</row>
    <row r="1451" spans="1:2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</row>
    <row r="1452" spans="1:2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</row>
    <row r="1453" spans="1:2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</row>
    <row r="1454" spans="1:2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</row>
    <row r="1455" spans="1:2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</row>
    <row r="1456" spans="1:2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</row>
    <row r="1457" spans="1:2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</row>
    <row r="1458" spans="1:2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</row>
    <row r="1459" spans="1:2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</row>
    <row r="1460" spans="1:2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</row>
    <row r="1461" spans="1:2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</row>
    <row r="1462" spans="1:2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</row>
    <row r="1463" spans="1:2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</row>
    <row r="1464" spans="1:2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</row>
    <row r="1465" spans="1:2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</row>
    <row r="1466" spans="1:2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</row>
    <row r="1467" spans="1:2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</row>
    <row r="1468" spans="1:2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</row>
    <row r="1469" spans="1:2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</row>
    <row r="1470" spans="1:2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</row>
    <row r="1471" spans="1:2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</row>
    <row r="1472" spans="1:2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</row>
    <row r="1473" spans="1:2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</row>
    <row r="1474" spans="1:2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</row>
    <row r="1475" spans="1:2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</row>
    <row r="1476" spans="1:2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</row>
    <row r="1477" spans="1:2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</row>
    <row r="1478" spans="1:2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</row>
    <row r="1479" spans="1:2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</row>
    <row r="1480" spans="1:2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</row>
    <row r="1481" spans="1:2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</row>
    <row r="1482" spans="1:2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</row>
    <row r="1483" spans="1:2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</row>
    <row r="1484" spans="1:2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</row>
    <row r="1485" spans="1:2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</row>
    <row r="1486" spans="1:2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</row>
    <row r="1487" spans="1:2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</row>
    <row r="1488" spans="1:2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</row>
    <row r="1489" spans="1:2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</row>
    <row r="1490" spans="1:2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</row>
    <row r="1491" spans="1:2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</row>
    <row r="1492" spans="1:2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</row>
    <row r="1493" spans="1:2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</row>
    <row r="1494" spans="1:2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</row>
    <row r="1495" spans="1:2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</row>
    <row r="1496" spans="1:2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</row>
    <row r="1497" spans="1:2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</row>
    <row r="1498" spans="1:2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</row>
    <row r="1499" spans="1:2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</row>
    <row r="1500" spans="1:23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</row>
    <row r="1501" spans="1:23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</row>
    <row r="1502" spans="1:23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</row>
    <row r="1503" spans="1:23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</row>
    <row r="1504" spans="1:23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</row>
    <row r="1505" spans="1:23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</row>
    <row r="1506" spans="1:23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</row>
    <row r="1507" spans="1:23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</row>
    <row r="1508" spans="1:23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</row>
    <row r="1509" spans="1:23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spans="1:23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</row>
    <row r="1511" spans="1:23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</row>
    <row r="1512" spans="1:23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</row>
    <row r="1513" spans="1:23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</row>
    <row r="1514" spans="1:23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</row>
    <row r="1515" spans="1:23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</row>
    <row r="1516" spans="1:23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</row>
    <row r="1517" spans="1:23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</row>
    <row r="1518" spans="1:23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</row>
    <row r="1519" spans="1:23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</row>
    <row r="1520" spans="1:23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</row>
    <row r="1521" spans="1:23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</row>
    <row r="1522" spans="1:23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</row>
    <row r="1523" spans="1:23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</row>
    <row r="1524" spans="1:23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</row>
    <row r="1525" spans="1:23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</row>
    <row r="1526" spans="1:23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</row>
    <row r="1527" spans="1:23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</row>
    <row r="1528" spans="1:23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</row>
    <row r="1529" spans="1:23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</row>
    <row r="1530" spans="1:23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</row>
    <row r="1531" spans="1:23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</row>
    <row r="1532" spans="1:23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</row>
    <row r="1533" spans="1:23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</row>
    <row r="1534" spans="1:23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</row>
    <row r="1535" spans="1:23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</row>
    <row r="1536" spans="1:23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</row>
    <row r="1537" spans="1:23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</row>
    <row r="1538" spans="1:23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</row>
    <row r="1539" spans="1:23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</row>
    <row r="1540" spans="1:23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</row>
    <row r="1541" spans="1:23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</row>
    <row r="1542" spans="1:23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</row>
    <row r="1543" spans="1:23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</row>
    <row r="1544" spans="1:23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</row>
    <row r="1545" spans="1:23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</row>
    <row r="1546" spans="1:23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</row>
    <row r="1547" spans="1:23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</row>
    <row r="1548" spans="1:23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</row>
    <row r="1549" spans="1:23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</row>
    <row r="1550" spans="1:23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</row>
    <row r="1551" spans="1:23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</row>
    <row r="1552" spans="1:23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</row>
    <row r="1553" spans="1:23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</row>
    <row r="1554" spans="1:23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</row>
    <row r="1555" spans="1:23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</row>
    <row r="1556" spans="1:23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</row>
    <row r="1557" spans="1:23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</row>
    <row r="1558" spans="1:23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</row>
    <row r="1559" spans="1:23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</row>
    <row r="1560" spans="1:23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</row>
    <row r="1561" spans="1:23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</row>
    <row r="1562" spans="1:23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</row>
    <row r="1563" spans="1:23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</row>
    <row r="1564" spans="1:23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</row>
    <row r="1565" spans="1:23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</row>
    <row r="1566" spans="1:23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</row>
    <row r="1567" spans="1:23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</row>
    <row r="1568" spans="1:23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</row>
    <row r="1569" spans="1:23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</row>
    <row r="1570" spans="1:23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</row>
    <row r="1571" spans="1:23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</row>
    <row r="1572" spans="1:23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</row>
    <row r="1573" spans="1:23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</row>
    <row r="1574" spans="1:23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</row>
    <row r="1575" spans="1:23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</row>
    <row r="1576" spans="1:23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</row>
    <row r="1577" spans="1:23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</row>
    <row r="1578" spans="1:23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</row>
    <row r="1579" spans="1:23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</row>
    <row r="1580" spans="1:23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</row>
    <row r="1581" spans="1:23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</row>
    <row r="1582" spans="1:23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</row>
    <row r="1583" spans="1:23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</row>
    <row r="1584" spans="1:23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</row>
    <row r="1585" spans="1:23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</row>
    <row r="1586" spans="1:23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</row>
    <row r="1587" spans="1:23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</row>
    <row r="1588" spans="1:23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</row>
    <row r="1589" spans="1:23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</row>
    <row r="1590" spans="1:23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</row>
    <row r="1591" spans="1:23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</row>
    <row r="1592" spans="1:23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</row>
    <row r="1593" spans="1:23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</row>
    <row r="1594" spans="1:23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</row>
    <row r="1595" spans="1:23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</row>
    <row r="1596" spans="1:23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</row>
    <row r="1597" spans="1:23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</row>
    <row r="1598" spans="1:23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</row>
    <row r="1599" spans="1:23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</row>
    <row r="1600" spans="1:23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</row>
    <row r="1601" spans="1:23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</row>
    <row r="1602" spans="1:23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</row>
    <row r="1603" spans="1:23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</row>
    <row r="1604" spans="1:23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</row>
    <row r="1605" spans="1:23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</row>
    <row r="1606" spans="1:23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</row>
    <row r="1607" spans="1:23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</row>
    <row r="1608" spans="1:23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</row>
    <row r="1609" spans="1:23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</row>
    <row r="1610" spans="1:23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</row>
    <row r="1611" spans="1:23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</row>
    <row r="1612" spans="1:23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</row>
    <row r="1613" spans="1:23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</row>
    <row r="1614" spans="1:23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</row>
    <row r="1615" spans="1:23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</row>
    <row r="1616" spans="1:23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</row>
    <row r="1617" spans="1:23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</row>
    <row r="1618" spans="1:23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</row>
    <row r="1619" spans="1:23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</row>
    <row r="1620" spans="1:23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</row>
    <row r="1621" spans="1:23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</row>
    <row r="1622" spans="1:23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</row>
    <row r="1623" spans="1:23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</row>
    <row r="1624" spans="1:23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</row>
    <row r="1625" spans="1:23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</row>
    <row r="1626" spans="1:23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</row>
    <row r="1627" spans="1:23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</row>
    <row r="1628" spans="1:23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</row>
    <row r="1629" spans="1:23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</row>
    <row r="1630" spans="1:23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</row>
    <row r="1631" spans="1:23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</row>
    <row r="1632" spans="1:23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</row>
    <row r="1633" spans="1:23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</row>
    <row r="1634" spans="1:23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</row>
    <row r="1635" spans="1:23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</row>
    <row r="1636" spans="1:23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</row>
    <row r="1637" spans="1:23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</row>
    <row r="1638" spans="1:23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</row>
    <row r="1639" spans="1:23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</row>
    <row r="1640" spans="1:23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</row>
    <row r="1641" spans="1:23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</row>
    <row r="1642" spans="1:23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</row>
    <row r="1643" spans="1:23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</row>
    <row r="1644" spans="1:23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</row>
    <row r="1645" spans="1:23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</row>
    <row r="1646" spans="1:23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</row>
    <row r="1647" spans="1:23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</row>
    <row r="1648" spans="1:23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</row>
    <row r="1649" spans="1:23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</row>
    <row r="1650" spans="1:23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</row>
    <row r="1651" spans="1:23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</row>
    <row r="1652" spans="1:23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</row>
    <row r="1653" spans="1:23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</row>
    <row r="1654" spans="1:23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</row>
    <row r="1655" spans="1:23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</row>
    <row r="1656" spans="1:23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</row>
    <row r="1657" spans="1:23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</row>
    <row r="1658" spans="1:23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</row>
    <row r="1659" spans="1:23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</row>
    <row r="1660" spans="1:23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</row>
    <row r="1661" spans="1:23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</row>
    <row r="1662" spans="1:23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</row>
    <row r="1663" spans="1:23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</row>
    <row r="1664" spans="1:23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</row>
    <row r="1665" spans="1:23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</row>
    <row r="1666" spans="1:23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</row>
    <row r="1667" spans="1:23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</row>
    <row r="1668" spans="1:23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</row>
    <row r="1669" spans="1:23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</row>
    <row r="1670" spans="1:23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</row>
    <row r="1671" spans="1:23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</row>
    <row r="1672" spans="1:23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</row>
    <row r="1673" spans="1:23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</row>
    <row r="1674" spans="1:23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</row>
    <row r="1675" spans="1:23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</row>
    <row r="1676" spans="1:23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</row>
    <row r="1677" spans="1:23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</row>
    <row r="1678" spans="1:23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</row>
    <row r="1679" spans="1:23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</row>
    <row r="1680" spans="1:23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</row>
    <row r="1681" spans="1:23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</row>
    <row r="1682" spans="1:23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</row>
    <row r="1683" spans="1:23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</row>
    <row r="1684" spans="1:23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</row>
    <row r="1685" spans="1:23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</row>
    <row r="1686" spans="1:23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</row>
    <row r="1687" spans="1:23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</row>
    <row r="1688" spans="1:23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</row>
    <row r="1689" spans="1:23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</row>
    <row r="1690" spans="1:23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</row>
    <row r="1691" spans="1:23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</row>
    <row r="1692" spans="1:23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</row>
    <row r="1693" spans="1:23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</row>
    <row r="1694" spans="1:23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</row>
    <row r="1695" spans="1:23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</row>
    <row r="1696" spans="1:23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</row>
    <row r="1697" spans="1:23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</row>
    <row r="1698" spans="1:23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</row>
    <row r="1699" spans="1:23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</row>
    <row r="1700" spans="1:23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</row>
    <row r="1701" spans="1:23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</row>
    <row r="1702" spans="1:23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</row>
    <row r="1703" spans="1:23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</row>
    <row r="1704" spans="1:23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</row>
    <row r="1705" spans="1:23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</row>
    <row r="1706" spans="1:23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</row>
    <row r="1707" spans="1:23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</row>
    <row r="1708" spans="1:23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</row>
    <row r="1709" spans="1:23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</row>
    <row r="1710" spans="1:23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</row>
    <row r="1711" spans="1:23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</row>
    <row r="1712" spans="1:23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</row>
    <row r="1713" spans="1:23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</row>
    <row r="1714" spans="1:23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</row>
    <row r="1715" spans="1:23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</row>
    <row r="1716" spans="1:23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</row>
    <row r="1717" spans="1:23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</row>
    <row r="1718" spans="1:23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</row>
    <row r="1719" spans="1:23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</row>
    <row r="1720" spans="1:23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</row>
    <row r="1721" spans="1:23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</row>
    <row r="1722" spans="1:23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</row>
    <row r="1723" spans="1:23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</row>
    <row r="1724" spans="1:23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</row>
    <row r="1725" spans="1:23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</row>
    <row r="1726" spans="1:23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</row>
    <row r="1727" spans="1:23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</row>
    <row r="1728" spans="1:23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</row>
    <row r="1729" spans="1:23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</row>
    <row r="1730" spans="1:23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</row>
    <row r="1731" spans="1:23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</row>
    <row r="1732" spans="1:23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</row>
    <row r="1733" spans="1:23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</row>
    <row r="1734" spans="1:23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</row>
    <row r="1735" spans="1:23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</row>
    <row r="1736" spans="1:23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</row>
    <row r="1737" spans="1:23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</row>
    <row r="1738" spans="1:23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</row>
    <row r="1739" spans="1:23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</row>
    <row r="1740" spans="1:23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</row>
    <row r="1741" spans="1:23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</row>
    <row r="1742" spans="1:23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</row>
    <row r="1743" spans="1:23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</row>
    <row r="1744" spans="1:23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</row>
    <row r="1745" spans="1:23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</row>
    <row r="1746" spans="1:23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</row>
    <row r="1747" spans="1:23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</row>
    <row r="1748" spans="1:23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</row>
    <row r="1749" spans="1:23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</row>
    <row r="1750" spans="1:23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</row>
    <row r="1751" spans="1:23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</row>
    <row r="1752" spans="1:23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</row>
    <row r="1753" spans="1:23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</row>
    <row r="1754" spans="1:23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</row>
    <row r="1755" spans="1:23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</row>
    <row r="1756" spans="1:23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</row>
    <row r="1757" spans="1:23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</row>
    <row r="1758" spans="1:23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</row>
    <row r="1759" spans="1:23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</row>
    <row r="1760" spans="1:23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</row>
    <row r="1761" spans="1:23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</row>
    <row r="1762" spans="1:23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</row>
    <row r="1763" spans="1:23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</row>
    <row r="1764" spans="1:23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</row>
    <row r="1765" spans="1:23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</row>
    <row r="1766" spans="1:23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</row>
    <row r="1767" spans="1:23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</row>
    <row r="1768" spans="1:23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</row>
    <row r="1769" spans="1:23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</row>
    <row r="1770" spans="1:23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</row>
    <row r="1771" spans="1:23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</row>
    <row r="1772" spans="1:23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</row>
    <row r="1773" spans="1:23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</row>
    <row r="1774" spans="1:23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</row>
    <row r="1775" spans="1:23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</row>
    <row r="1776" spans="1:23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</row>
    <row r="1777" spans="1:23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</row>
    <row r="1778" spans="1:23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</row>
    <row r="1779" spans="1:23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</row>
    <row r="1780" spans="1:23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</row>
    <row r="1781" spans="1:23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</row>
    <row r="1782" spans="1:23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</row>
    <row r="1783" spans="1:23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</row>
    <row r="1784" spans="1:23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</row>
    <row r="1785" spans="1:23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</row>
    <row r="1786" spans="1:23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</row>
    <row r="1787" spans="1:23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</row>
    <row r="1788" spans="1:23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</row>
    <row r="1789" spans="1:23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</row>
    <row r="1790" spans="1:23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</row>
    <row r="1791" spans="1:23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</row>
    <row r="1792" spans="1:23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</row>
    <row r="1793" spans="1:23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</row>
    <row r="1794" spans="1:23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</row>
    <row r="1795" spans="1:23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</row>
    <row r="1796" spans="1:23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</row>
    <row r="1797" spans="1:23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</row>
    <row r="1798" spans="1:23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</row>
    <row r="1799" spans="1:23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</row>
    <row r="1800" spans="1:23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</row>
    <row r="1801" spans="1:23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</row>
    <row r="1802" spans="1:23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</row>
    <row r="1803" spans="1:23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</row>
    <row r="1804" spans="1:23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</row>
    <row r="1805" spans="1:23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</row>
    <row r="1806" spans="1:23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</row>
    <row r="1807" spans="1:23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</row>
    <row r="1808" spans="1:23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</row>
    <row r="1809" spans="1:23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</row>
    <row r="1810" spans="1:23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</row>
    <row r="1811" spans="1:23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</row>
    <row r="1812" spans="1:23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</row>
    <row r="1813" spans="1:23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</row>
    <row r="1814" spans="1:23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</row>
    <row r="1815" spans="1:23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</row>
    <row r="1816" spans="1:23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</row>
    <row r="1817" spans="1:23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</row>
    <row r="1818" spans="1:23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</row>
    <row r="1819" spans="1:23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</row>
    <row r="1820" spans="1:23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</row>
    <row r="1821" spans="1:23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</row>
    <row r="1822" spans="1:23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</row>
    <row r="1823" spans="1:23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</row>
    <row r="1824" spans="1:23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</row>
    <row r="1825" spans="1:23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</row>
    <row r="1826" spans="1:23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</row>
    <row r="1827" spans="1:23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</row>
    <row r="1828" spans="1:23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</row>
    <row r="1829" spans="1:23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</row>
    <row r="1830" spans="1:23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</row>
    <row r="1831" spans="1:23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</row>
    <row r="1832" spans="1:23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</row>
    <row r="1833" spans="1:23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</row>
    <row r="1834" spans="1:23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</row>
    <row r="1835" spans="1:23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</row>
    <row r="1836" spans="1:23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</row>
    <row r="1837" spans="1:23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</row>
    <row r="1838" spans="1:23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</row>
    <row r="1839" spans="1:23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</row>
    <row r="1840" spans="1:23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</row>
    <row r="1841" spans="1:23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</row>
    <row r="1842" spans="1:23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</row>
    <row r="1843" spans="1:23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</row>
    <row r="1844" spans="1:23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</row>
    <row r="1845" spans="1:23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</row>
    <row r="1846" spans="1:23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</row>
    <row r="1847" spans="1:23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</row>
    <row r="1848" spans="1:23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</row>
    <row r="1849" spans="1:23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</row>
    <row r="1850" spans="1:23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</row>
    <row r="1851" spans="1:23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</row>
    <row r="1852" spans="1:23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</row>
    <row r="1853" spans="1:23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</row>
    <row r="1854" spans="1:23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</row>
    <row r="1855" spans="1:23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</row>
    <row r="1856" spans="1:23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</row>
    <row r="1857" spans="1:23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</row>
    <row r="1858" spans="1:23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</row>
    <row r="1859" spans="1:23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</row>
    <row r="1860" spans="1:23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</row>
    <row r="1861" spans="1:23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</row>
    <row r="1862" spans="1:23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</row>
    <row r="1863" spans="1:23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</row>
    <row r="1864" spans="1:23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</row>
    <row r="1865" spans="1:23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</row>
    <row r="1866" spans="1:23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</row>
    <row r="1867" spans="1:23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</row>
    <row r="1868" spans="1:23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</row>
    <row r="1869" spans="1:23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</row>
    <row r="1870" spans="1:23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</row>
    <row r="1871" spans="1:23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</row>
    <row r="1872" spans="1:23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</row>
    <row r="1873" spans="1:23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</row>
    <row r="1874" spans="1:23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</row>
    <row r="1875" spans="1:23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</row>
    <row r="1876" spans="1:23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</row>
    <row r="1877" spans="1:23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</row>
    <row r="1878" spans="1:23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</row>
    <row r="1879" spans="1:23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</row>
    <row r="1880" spans="1:23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</row>
    <row r="1881" spans="1:23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</row>
    <row r="1882" spans="1:23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</row>
    <row r="1883" spans="1:23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</row>
    <row r="1884" spans="1:23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</row>
    <row r="1885" spans="1:23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</row>
    <row r="1886" spans="1:23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</row>
    <row r="1887" spans="1:23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</row>
    <row r="1888" spans="1:23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</row>
    <row r="1889" spans="1:23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</row>
    <row r="1890" spans="1:23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</row>
    <row r="1891" spans="1:23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</row>
    <row r="1892" spans="1:23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</row>
    <row r="1893" spans="1:23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</row>
    <row r="1894" spans="1:23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</row>
    <row r="1895" spans="1:23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</row>
    <row r="1896" spans="1:23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</row>
    <row r="1897" spans="1:23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</row>
    <row r="1898" spans="1:23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</row>
    <row r="1899" spans="1:23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</row>
    <row r="1900" spans="1:23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</row>
    <row r="1901" spans="1:23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</row>
    <row r="1902" spans="1:23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</row>
    <row r="1903" spans="1:23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</row>
    <row r="1904" spans="1:23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</row>
    <row r="1905" spans="1:23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</row>
    <row r="1906" spans="1:23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</row>
    <row r="1907" spans="1:23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</row>
    <row r="1908" spans="1:23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</row>
    <row r="1909" spans="1:23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</row>
    <row r="1910" spans="1:23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</row>
    <row r="1911" spans="1:23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</row>
    <row r="1912" spans="1:23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</row>
    <row r="1913" spans="1:23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</row>
    <row r="1914" spans="1:23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</row>
    <row r="1915" spans="1:23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</row>
    <row r="1916" spans="1:23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</row>
    <row r="1917" spans="1:23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</row>
    <row r="1918" spans="1:23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</row>
    <row r="1919" spans="1:23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</row>
    <row r="1920" spans="1:23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</row>
    <row r="1921" spans="1:23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</row>
    <row r="1922" spans="1:23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</row>
    <row r="1923" spans="1:23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</row>
    <row r="1924" spans="1:23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</row>
    <row r="1925" spans="1:23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</row>
    <row r="1926" spans="1:23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</row>
    <row r="1927" spans="1:23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</row>
    <row r="1928" spans="1:23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</row>
    <row r="1929" spans="1:23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</row>
    <row r="1930" spans="1:23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</row>
    <row r="1931" spans="1:23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</row>
    <row r="1932" spans="1:23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</row>
    <row r="1933" spans="1:23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</row>
    <row r="1934" spans="1:23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</row>
    <row r="1935" spans="1:23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</row>
    <row r="1936" spans="1:23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</row>
    <row r="1937" spans="1:23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</row>
    <row r="1938" spans="1:23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</row>
    <row r="1939" spans="1:23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</row>
    <row r="1940" spans="1:23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</row>
    <row r="1941" spans="1:23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</row>
    <row r="1942" spans="1:23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</row>
    <row r="1943" spans="1:23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</row>
    <row r="1944" spans="1:23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</row>
    <row r="1945" spans="1:23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</row>
    <row r="1946" spans="1:23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</row>
    <row r="1947" spans="1:23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</row>
    <row r="1948" spans="1:23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</row>
    <row r="1949" spans="1:23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</row>
    <row r="1950" spans="1:23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</row>
    <row r="1951" spans="1:23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</row>
    <row r="1952" spans="1:23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</row>
    <row r="1953" spans="1:23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</row>
    <row r="1954" spans="1:23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</row>
    <row r="1955" spans="1:23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</row>
    <row r="1956" spans="1:23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</row>
    <row r="1957" spans="1:23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</row>
    <row r="1958" spans="1:23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</row>
    <row r="1959" spans="1:23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</row>
    <row r="1960" spans="1:23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</row>
    <row r="1961" spans="1:23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</row>
    <row r="1962" spans="1:23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</row>
    <row r="1963" spans="1:23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</row>
    <row r="1964" spans="1:23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</row>
    <row r="1965" spans="1:23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</row>
    <row r="1966" spans="1:23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</row>
    <row r="1967" spans="1:23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</row>
    <row r="1968" spans="1:23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</row>
    <row r="1969" spans="1:23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</row>
    <row r="1970" spans="1:23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</row>
    <row r="1971" spans="1:23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</row>
    <row r="1972" spans="1:23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</row>
    <row r="1973" spans="1:23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</row>
    <row r="1974" spans="1:23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</row>
    <row r="1975" spans="1:23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</row>
    <row r="1976" spans="1:23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</row>
    <row r="1977" spans="1:23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</row>
    <row r="1978" spans="1:23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</row>
    <row r="1979" spans="1:23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</row>
    <row r="1980" spans="1:23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</row>
    <row r="1981" spans="1:23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</row>
    <row r="1982" spans="1:23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</row>
    <row r="1983" spans="1:23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</row>
    <row r="1984" spans="1:23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</row>
    <row r="1985" spans="1:23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</row>
    <row r="1986" spans="1:23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</row>
    <row r="1987" spans="1:23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</row>
    <row r="1988" spans="1:23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</row>
    <row r="1989" spans="1:23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</row>
    <row r="1990" spans="1:23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</row>
    <row r="1991" spans="1:23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</row>
    <row r="1992" spans="1:23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</row>
    <row r="1993" spans="1:23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</row>
    <row r="1994" spans="1:23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</row>
    <row r="1995" spans="1:23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</row>
    <row r="1996" spans="1:23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</row>
    <row r="1997" spans="1:23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</row>
    <row r="1998" spans="1:23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</row>
    <row r="1999" spans="1:23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</row>
    <row r="2000" spans="1:23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</row>
    <row r="2001" spans="1:23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</row>
    <row r="2002" spans="1:23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</row>
    <row r="2003" spans="1:23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</row>
    <row r="2004" spans="1:23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</row>
    <row r="2005" spans="1:23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</row>
    <row r="2006" spans="1:23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</row>
    <row r="2007" spans="1:23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</row>
    <row r="2008" spans="1:23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</row>
    <row r="2009" spans="1:23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</row>
    <row r="2010" spans="1:23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</row>
    <row r="2011" spans="1:23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</row>
    <row r="2012" spans="1:23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</row>
    <row r="2013" spans="1:23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</row>
    <row r="2014" spans="1:23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</row>
    <row r="2015" spans="1:23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</row>
    <row r="2016" spans="1:23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</row>
    <row r="2017" spans="1:23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</row>
    <row r="2018" spans="1:23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</row>
    <row r="2019" spans="1:23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</row>
    <row r="2020" spans="1:23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</row>
    <row r="2021" spans="1:23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</row>
    <row r="2022" spans="1:23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</row>
    <row r="2023" spans="1:23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</row>
    <row r="2024" spans="1:23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</row>
    <row r="2025" spans="1:23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</row>
    <row r="2026" spans="1:23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</row>
    <row r="2027" spans="1:23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</row>
    <row r="2028" spans="1:23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</row>
    <row r="2029" spans="1:23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</row>
    <row r="2030" spans="1:23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</row>
    <row r="2031" spans="1:23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</row>
    <row r="2032" spans="1:23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</row>
    <row r="2033" spans="1:23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</row>
    <row r="2034" spans="1:23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</row>
    <row r="2035" spans="1:23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</row>
    <row r="2036" spans="1:23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</row>
    <row r="2037" spans="1:23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</row>
    <row r="2038" spans="1:23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</row>
    <row r="2039" spans="1:23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</row>
    <row r="2040" spans="1:23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</row>
    <row r="2041" spans="1:23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</row>
    <row r="2042" spans="1:23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</row>
    <row r="2043" spans="1:23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</row>
    <row r="2044" spans="1:23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</row>
    <row r="2045" spans="1:23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</row>
    <row r="2046" spans="1:23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</row>
    <row r="2047" spans="1:23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</row>
    <row r="2048" spans="1:23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</row>
    <row r="2049" spans="1:23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</row>
    <row r="2050" spans="1:23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</row>
    <row r="2051" spans="1:23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</row>
    <row r="2052" spans="1:23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</row>
    <row r="2053" spans="1:23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</row>
    <row r="2054" spans="1:23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</row>
    <row r="2055" spans="1:23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</row>
    <row r="2056" spans="1:23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</row>
    <row r="2057" spans="1:23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</row>
    <row r="2058" spans="1:23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</row>
    <row r="2059" spans="1:23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</row>
    <row r="2060" spans="1:23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</row>
    <row r="2061" spans="1:23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</row>
    <row r="2062" spans="1:23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</row>
    <row r="2063" spans="1:23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</row>
    <row r="2064" spans="1:23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</row>
    <row r="2065" spans="1:23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</row>
    <row r="2066" spans="1:23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</row>
    <row r="2067" spans="1:23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</row>
    <row r="2068" spans="1:23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</row>
    <row r="2069" spans="1:23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</row>
    <row r="2070" spans="1:23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</row>
    <row r="2071" spans="1:23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</row>
    <row r="2072" spans="1:23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</row>
    <row r="2073" spans="1:23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</row>
    <row r="2074" spans="1:23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</row>
    <row r="2075" spans="1:23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</row>
    <row r="2076" spans="1:23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</row>
    <row r="2077" spans="1:23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</row>
    <row r="2078" spans="1:23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</row>
    <row r="2079" spans="1:23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</row>
    <row r="2080" spans="1:23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</row>
    <row r="2081" spans="1:23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</row>
    <row r="2082" spans="1:23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</row>
    <row r="2083" spans="1:23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</row>
    <row r="2084" spans="1:23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</row>
    <row r="2085" spans="1:23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</row>
    <row r="2086" spans="1:23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</row>
    <row r="2087" spans="1:23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</row>
    <row r="2088" spans="1:23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</row>
    <row r="2089" spans="1:23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</row>
    <row r="2090" spans="1:23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</row>
    <row r="2091" spans="1:23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</row>
    <row r="2092" spans="1:23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</row>
    <row r="2093" spans="1:23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</row>
    <row r="2094" spans="1:23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</row>
    <row r="2095" spans="1:23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</row>
    <row r="2096" spans="1:23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</row>
    <row r="2097" spans="1:23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</row>
    <row r="2098" spans="1:23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</row>
    <row r="2099" spans="1:23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</row>
    <row r="2100" spans="1:23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</row>
    <row r="2101" spans="1:23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</row>
    <row r="2102" spans="1:23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</row>
    <row r="2103" spans="1:23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</row>
    <row r="2104" spans="1:23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</row>
    <row r="2105" spans="1:23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</row>
    <row r="2106" spans="1:23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</row>
    <row r="2107" spans="1:23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</row>
    <row r="2108" spans="1:23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</row>
    <row r="2109" spans="1:23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</row>
    <row r="2110" spans="1:23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</row>
    <row r="2111" spans="1:23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</row>
    <row r="2112" spans="1:23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</row>
    <row r="2113" spans="1:23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</row>
    <row r="2114" spans="1:23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</row>
    <row r="2115" spans="1:23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</row>
    <row r="2116" spans="1:23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</row>
    <row r="2117" spans="1:23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</row>
    <row r="2118" spans="1:23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spans="1:23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spans="1:23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spans="1:23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spans="1:23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</row>
    <row r="2123" spans="1:23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</row>
    <row r="2124" spans="1:23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</row>
    <row r="2125" spans="1:23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</row>
    <row r="2126" spans="1:23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</row>
    <row r="2127" spans="1:23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</row>
    <row r="2128" spans="1:23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</row>
    <row r="2129" spans="1:23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</row>
    <row r="2130" spans="1:23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</row>
    <row r="2131" spans="1:23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</row>
    <row r="2132" spans="1:23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</row>
    <row r="2133" spans="1:23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</row>
    <row r="2134" spans="1:23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</row>
    <row r="2135" spans="1:23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</row>
    <row r="2136" spans="1:23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</row>
    <row r="2137" spans="1:23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</row>
    <row r="2138" spans="1:23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</row>
    <row r="2139" spans="1:23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</row>
    <row r="2140" spans="1:23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</row>
    <row r="2141" spans="1:23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</row>
    <row r="2142" spans="1:23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</row>
    <row r="2143" spans="1:23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</row>
    <row r="2144" spans="1:23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</row>
    <row r="2145" spans="1:23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</row>
    <row r="2146" spans="1:23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</row>
    <row r="2147" spans="1:23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</row>
    <row r="2148" spans="1:23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</row>
    <row r="2149" spans="1:23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</row>
    <row r="2150" spans="1:23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</row>
    <row r="2151" spans="1:23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</row>
    <row r="2152" spans="1:23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</row>
    <row r="2153" spans="1:23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</row>
    <row r="2154" spans="1:23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</row>
    <row r="2155" spans="1:23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</row>
    <row r="2156" spans="1:23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</row>
    <row r="2157" spans="1:23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</row>
    <row r="2158" spans="1:23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</row>
    <row r="2159" spans="1:23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</row>
    <row r="2160" spans="1:23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</row>
    <row r="2161" spans="1:23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</row>
    <row r="2162" spans="1:23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</row>
    <row r="2163" spans="1:23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</row>
    <row r="2164" spans="1:23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</row>
    <row r="2165" spans="1:23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</row>
    <row r="2166" spans="1:23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</row>
    <row r="2167" spans="1:23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</row>
    <row r="2168" spans="1:23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</row>
    <row r="2169" spans="1:23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</row>
    <row r="2170" spans="1:23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</row>
    <row r="2171" spans="1:23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</row>
    <row r="2172" spans="1:23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</row>
    <row r="2173" spans="1:23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</row>
    <row r="2174" spans="1:23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</row>
    <row r="2175" spans="1:23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</row>
    <row r="2176" spans="1:23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</row>
    <row r="2177" spans="1:23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</row>
    <row r="2178" spans="1:23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</row>
    <row r="2179" spans="1:23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</row>
    <row r="2180" spans="1:23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</row>
    <row r="2181" spans="1:23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</row>
    <row r="2182" spans="1:23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spans="1:23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</row>
    <row r="2184" spans="1:23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</row>
    <row r="2185" spans="1:23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</row>
    <row r="2186" spans="1:23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</row>
    <row r="2187" spans="1:23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</row>
    <row r="2188" spans="1:23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</row>
    <row r="2189" spans="1:23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</row>
    <row r="2190" spans="1:23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</row>
    <row r="2191" spans="1:23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</row>
    <row r="2192" spans="1:23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</row>
    <row r="2193" spans="1:23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</row>
    <row r="2194" spans="1:23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</row>
    <row r="2195" spans="1:23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</row>
    <row r="2196" spans="1:23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</row>
    <row r="2197" spans="1:23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</row>
    <row r="2198" spans="1:23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</row>
    <row r="2199" spans="1:23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</row>
    <row r="2200" spans="1:23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</row>
    <row r="2201" spans="1:23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</row>
    <row r="2202" spans="1:23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</row>
    <row r="2203" spans="1:23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</row>
    <row r="2204" spans="1:23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</row>
    <row r="2205" spans="1:23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</row>
    <row r="2206" spans="1:23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</row>
    <row r="2207" spans="1:23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</row>
    <row r="2208" spans="1:23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</row>
    <row r="2209" spans="1:23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</row>
    <row r="2210" spans="1:23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</row>
    <row r="2211" spans="1:23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</row>
    <row r="2212" spans="1:23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</row>
    <row r="2213" spans="1:23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</row>
    <row r="2214" spans="1:23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</row>
    <row r="2215" spans="1:23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</row>
    <row r="2216" spans="1:23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</row>
    <row r="2217" spans="1:23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</row>
    <row r="2218" spans="1:23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</row>
    <row r="2219" spans="1:23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</row>
    <row r="2220" spans="1:23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</row>
    <row r="2221" spans="1:23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</row>
    <row r="2222" spans="1:23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</row>
    <row r="2223" spans="1:23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</row>
    <row r="2224" spans="1:23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</row>
    <row r="2225" spans="1:23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</row>
    <row r="2226" spans="1:23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</row>
    <row r="2227" spans="1:23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</row>
    <row r="2228" spans="1:23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</row>
    <row r="2229" spans="1:23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</row>
    <row r="2230" spans="1:23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</row>
    <row r="2231" spans="1:23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</row>
    <row r="2232" spans="1:23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</row>
    <row r="2233" spans="1:23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</row>
    <row r="2234" spans="1:23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</row>
    <row r="2235" spans="1:23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</row>
    <row r="2236" spans="1:23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</row>
    <row r="2237" spans="1:23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</row>
    <row r="2238" spans="1:23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</row>
    <row r="2239" spans="1:23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</row>
    <row r="2240" spans="1:23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</row>
    <row r="2241" spans="1:23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</row>
    <row r="2242" spans="1:23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</row>
    <row r="2243" spans="1:23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</row>
    <row r="2244" spans="1:23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</row>
    <row r="2245" spans="1:23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</row>
    <row r="2246" spans="1:23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</row>
    <row r="2247" spans="1:23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</row>
    <row r="2248" spans="1:23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</row>
    <row r="2249" spans="1:23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</row>
    <row r="2250" spans="1:23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</row>
    <row r="2251" spans="1:23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</row>
    <row r="2252" spans="1:23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</row>
    <row r="2253" spans="1:23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</row>
    <row r="2254" spans="1:23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</row>
    <row r="2255" spans="1:23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</row>
    <row r="2256" spans="1:23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</row>
    <row r="2257" spans="1:23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</row>
    <row r="2258" spans="1:23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</row>
    <row r="2259" spans="1:23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</row>
    <row r="2260" spans="1:23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</row>
    <row r="2261" spans="1:23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</row>
    <row r="2262" spans="1:23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</row>
    <row r="2263" spans="1:23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</row>
    <row r="2264" spans="1:23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</row>
    <row r="2265" spans="1:23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</row>
    <row r="2266" spans="1:23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</row>
    <row r="2267" spans="1:23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</row>
    <row r="2268" spans="1:23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</row>
    <row r="2269" spans="1:23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</row>
    <row r="2270" spans="1:23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</row>
    <row r="2271" spans="1:23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</row>
    <row r="2272" spans="1:23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</row>
    <row r="2273" spans="1:23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</row>
    <row r="2274" spans="1:23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</row>
    <row r="2275" spans="1:23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</row>
    <row r="2276" spans="1:23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</row>
    <row r="2277" spans="1:23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</row>
    <row r="2278" spans="1:23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</row>
    <row r="2279" spans="1:23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</row>
    <row r="2280" spans="1:23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</row>
    <row r="2281" spans="1:23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</row>
    <row r="2282" spans="1:23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</row>
    <row r="2283" spans="1:23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</row>
    <row r="2284" spans="1:23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</row>
    <row r="2285" spans="1:23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</row>
    <row r="2286" spans="1:23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</row>
    <row r="2287" spans="1:23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</row>
    <row r="2288" spans="1:23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</row>
    <row r="2289" spans="1:23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</row>
    <row r="2290" spans="1:23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</row>
    <row r="2291" spans="1:23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</row>
    <row r="2292" spans="1:23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</row>
    <row r="2293" spans="1:23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</row>
    <row r="2294" spans="1:23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</row>
    <row r="2295" spans="1:23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</row>
    <row r="2296" spans="1:23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</row>
    <row r="2297" spans="1:23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</row>
    <row r="2298" spans="1:23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</row>
    <row r="2299" spans="1:23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</row>
    <row r="2300" spans="1:23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</row>
    <row r="2301" spans="1:23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</row>
    <row r="2302" spans="1:23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</row>
    <row r="2303" spans="1:23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</row>
    <row r="2304" spans="1:23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</row>
    <row r="2305" spans="1:23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</row>
    <row r="2306" spans="1:23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</row>
    <row r="2307" spans="1:23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</row>
    <row r="2308" spans="1:23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</row>
    <row r="2309" spans="1:23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</row>
    <row r="2310" spans="1:23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</row>
    <row r="2311" spans="1:23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</row>
    <row r="2312" spans="1:23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</row>
    <row r="2313" spans="1:23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</row>
    <row r="2314" spans="1:23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</row>
    <row r="2315" spans="1:23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</row>
    <row r="2316" spans="1:23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</row>
    <row r="2317" spans="1:23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</row>
    <row r="2318" spans="1:23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</row>
    <row r="2319" spans="1:23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</row>
    <row r="2320" spans="1:23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</row>
    <row r="2321" spans="1:23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</row>
    <row r="2322" spans="1:23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</row>
    <row r="2323" spans="1:23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</row>
    <row r="2324" spans="1:23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</row>
    <row r="2325" spans="1:23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</row>
    <row r="2326" spans="1:23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</row>
    <row r="2327" spans="1:23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</row>
    <row r="2328" spans="1:23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</row>
    <row r="2329" spans="1:23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</row>
    <row r="2330" spans="1:23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</row>
    <row r="2331" spans="1:23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</row>
    <row r="2332" spans="1:23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</row>
    <row r="2333" spans="1:23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</row>
    <row r="2334" spans="1:23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</row>
    <row r="2335" spans="1:23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</row>
    <row r="2336" spans="1:23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</row>
    <row r="2337" spans="1:23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</row>
    <row r="2338" spans="1:23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</row>
    <row r="2339" spans="1:23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</row>
    <row r="2340" spans="1:23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</row>
    <row r="2341" spans="1:23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</row>
    <row r="2342" spans="1:23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</row>
    <row r="2343" spans="1:23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</row>
    <row r="2344" spans="1:23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</row>
    <row r="2345" spans="1:23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</row>
    <row r="2346" spans="1:23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</row>
    <row r="2347" spans="1:23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</row>
    <row r="2348" spans="1:23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</row>
    <row r="2349" spans="1:23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</row>
    <row r="2350" spans="1:23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</row>
    <row r="2351" spans="1:23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</row>
    <row r="2352" spans="1:23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</row>
    <row r="2353" spans="1:23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</row>
    <row r="2354" spans="1:23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</row>
    <row r="2355" spans="1:23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</row>
    <row r="2356" spans="1:23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</row>
    <row r="2357" spans="1:23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</row>
    <row r="2358" spans="1:23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</row>
    <row r="2359" spans="1:23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</row>
    <row r="2360" spans="1:23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</row>
    <row r="2361" spans="1:23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</row>
    <row r="2362" spans="1:23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</row>
    <row r="2363" spans="1:23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</row>
    <row r="2364" spans="1:23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</row>
    <row r="2365" spans="1:23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</row>
    <row r="2366" spans="1:23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</row>
    <row r="2367" spans="1:23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</row>
    <row r="2368" spans="1:23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</row>
    <row r="2369" spans="1:23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</row>
    <row r="2370" spans="1:23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</row>
    <row r="2371" spans="1:23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</row>
    <row r="2372" spans="1:23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</row>
    <row r="2373" spans="1:23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</row>
    <row r="2374" spans="1:23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</row>
    <row r="2375" spans="1:23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</row>
    <row r="2376" spans="1:23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</row>
    <row r="2377" spans="1:23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</row>
    <row r="2378" spans="1:23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</row>
    <row r="2379" spans="1:23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</row>
    <row r="2380" spans="1:23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</row>
    <row r="2381" spans="1:23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</row>
    <row r="2382" spans="1:23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</row>
    <row r="2383" spans="1:23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</row>
    <row r="2384" spans="1:23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</row>
    <row r="2385" spans="1:23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</row>
    <row r="2386" spans="1:23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</row>
    <row r="2387" spans="1:23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</row>
    <row r="2388" spans="1:23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</row>
    <row r="2389" spans="1:23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</row>
    <row r="2390" spans="1:23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</row>
    <row r="2391" spans="1:23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</row>
    <row r="2392" spans="1:23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</row>
    <row r="2393" spans="1:23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</row>
    <row r="2394" spans="1:23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</row>
    <row r="2395" spans="1:23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</row>
    <row r="2396" spans="1:23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</row>
    <row r="2397" spans="1:23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</row>
    <row r="2398" spans="1:23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</row>
    <row r="2399" spans="1:23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</row>
    <row r="2400" spans="1:23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</row>
    <row r="2401" spans="1:23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</row>
    <row r="2402" spans="1:23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</row>
    <row r="2403" spans="1:23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</row>
    <row r="2404" spans="1:23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</row>
    <row r="2405" spans="1:23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</row>
    <row r="2406" spans="1:23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</row>
    <row r="2407" spans="1:23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</row>
    <row r="2408" spans="1:23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</row>
    <row r="2409" spans="1:23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</row>
    <row r="2410" spans="1:23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</row>
    <row r="2411" spans="1:23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</row>
    <row r="2412" spans="1:23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</row>
    <row r="2413" spans="1:23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</row>
    <row r="2414" spans="1:23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</row>
    <row r="2415" spans="1:23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</row>
    <row r="2416" spans="1:23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</row>
    <row r="2417" spans="1:23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</row>
    <row r="2418" spans="1:23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</row>
    <row r="2419" spans="1:23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</row>
    <row r="2420" spans="1:23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</row>
    <row r="2421" spans="1:23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</row>
    <row r="2422" spans="1:23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</row>
    <row r="2423" spans="1:23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</row>
    <row r="2424" spans="1:23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</row>
    <row r="2425" spans="1:23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</row>
    <row r="2426" spans="1:23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</row>
    <row r="2427" spans="1:23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</row>
    <row r="2428" spans="1:23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</row>
    <row r="2429" spans="1:23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</row>
    <row r="2430" spans="1:23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</row>
    <row r="2431" spans="1:23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</row>
    <row r="2432" spans="1:23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</row>
    <row r="2433" spans="1:23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</row>
    <row r="2434" spans="1:23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</row>
    <row r="2435" spans="1:23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</row>
    <row r="2436" spans="1:23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</row>
    <row r="2437" spans="1:23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</row>
    <row r="2438" spans="1:23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</row>
    <row r="2439" spans="1:23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</row>
    <row r="2440" spans="1:23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</row>
    <row r="2441" spans="1:23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</row>
    <row r="2442" spans="1:23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</row>
    <row r="2443" spans="1:23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</row>
    <row r="2444" spans="1:23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</row>
    <row r="2445" spans="1:23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</row>
    <row r="2446" spans="1:23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</row>
    <row r="2447" spans="1:23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</row>
    <row r="2448" spans="1:23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</row>
    <row r="2449" spans="1:23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</row>
    <row r="2450" spans="1:23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</row>
    <row r="2451" spans="1:23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</row>
    <row r="2452" spans="1:23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</row>
    <row r="2453" spans="1:23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</row>
    <row r="2454" spans="1:23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</row>
    <row r="2455" spans="1:23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</row>
    <row r="2456" spans="1:23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</row>
    <row r="2457" spans="1:23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</row>
    <row r="2458" spans="1:23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</row>
    <row r="2459" spans="1:23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</row>
    <row r="2460" spans="1:23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</row>
    <row r="2461" spans="1:23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</row>
    <row r="2462" spans="1:23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</row>
    <row r="2463" spans="1:23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</row>
    <row r="2464" spans="1:23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</row>
    <row r="2465" spans="1:23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</row>
    <row r="2466" spans="1:23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</row>
    <row r="2467" spans="1:23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</row>
    <row r="2468" spans="1:23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</row>
    <row r="2469" spans="1:23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</row>
    <row r="2470" spans="1:23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</row>
    <row r="2471" spans="1:23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</row>
    <row r="2472" spans="1:23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</row>
    <row r="2473" spans="1:23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</row>
    <row r="2474" spans="1:23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</row>
    <row r="2475" spans="1:23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</row>
    <row r="2476" spans="1:23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</row>
    <row r="2486" spans="1:23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</row>
    <row r="2487" spans="1:23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</row>
    <row r="2488" spans="1:23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</row>
    <row r="2489" spans="1:23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</row>
    <row r="2490" spans="1:23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</row>
    <row r="2491" spans="1:23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</row>
    <row r="2492" spans="1:23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</row>
    <row r="2493" spans="1:23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</row>
    <row r="2494" spans="1:23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</row>
    <row r="2495" spans="1:23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</row>
    <row r="2496" spans="1:23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</row>
    <row r="2497" spans="1:23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</row>
    <row r="2498" spans="1:23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</row>
    <row r="2499" spans="1:23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</row>
    <row r="2500" spans="1:23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</row>
    <row r="2501" spans="1:23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</row>
    <row r="2502" spans="1:23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</row>
    <row r="2503" spans="1:23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</row>
    <row r="2504" spans="1:23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</row>
    <row r="2505" spans="1:23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</row>
    <row r="2506" spans="1:23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</row>
    <row r="2507" spans="1:23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</row>
    <row r="2508" spans="1:23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</row>
    <row r="2509" spans="1:23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</row>
    <row r="2510" spans="1:23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</row>
    <row r="2511" spans="1:23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</row>
    <row r="2512" spans="1:23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</row>
    <row r="2513" spans="1:23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</row>
    <row r="2514" spans="1:23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</row>
    <row r="2515" spans="1:23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</row>
    <row r="2516" spans="1:23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</row>
    <row r="2517" spans="1:23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</row>
    <row r="2518" spans="1:23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</row>
    <row r="2519" spans="1:23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</row>
    <row r="2520" spans="1:23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</row>
    <row r="2521" spans="1:23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</row>
    <row r="2522" spans="1:23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</row>
    <row r="2523" spans="1:23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</row>
    <row r="2524" spans="1:23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</row>
    <row r="2525" spans="1:23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</row>
    <row r="2526" spans="1:23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</row>
    <row r="2527" spans="1:23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</row>
    <row r="2528" spans="1:23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</row>
    <row r="2529" spans="1:23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</row>
    <row r="2530" spans="1:23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</row>
    <row r="2531" spans="1:23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</row>
    <row r="2532" spans="1:23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</row>
    <row r="2533" spans="1:23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</row>
    <row r="2534" spans="1:23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</row>
    <row r="2535" spans="1:23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</row>
    <row r="2536" spans="1:23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</row>
    <row r="2537" spans="1:23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</row>
    <row r="2538" spans="1:23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</row>
    <row r="2539" spans="1:23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</row>
    <row r="2540" spans="1:23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</row>
    <row r="2541" spans="1:23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</row>
    <row r="2542" spans="1:23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</row>
    <row r="2543" spans="1:23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</row>
    <row r="2544" spans="1:23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</row>
    <row r="2545" spans="1:23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</row>
    <row r="2546" spans="1:23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</row>
    <row r="2547" spans="1:23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</row>
    <row r="2548" spans="1:23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</row>
    <row r="2549" spans="1:23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</row>
    <row r="2550" spans="1:23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</row>
    <row r="2551" spans="1:23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</row>
    <row r="2552" spans="1:23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</row>
    <row r="2553" spans="1:23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</row>
    <row r="2554" spans="1:23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</row>
    <row r="2555" spans="1:23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</row>
    <row r="2556" spans="1:23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</row>
    <row r="2557" spans="1:23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</row>
    <row r="2558" spans="1:23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</row>
    <row r="2559" spans="1:23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</row>
    <row r="2560" spans="1:23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</row>
    <row r="2561" spans="1:23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</row>
    <row r="2562" spans="1:23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</row>
    <row r="2563" spans="1:23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</row>
    <row r="2564" spans="1:23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</row>
    <row r="2565" spans="1:23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</row>
    <row r="2566" spans="1:23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</row>
    <row r="2567" spans="1:23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</row>
    <row r="2568" spans="1:23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</row>
    <row r="2569" spans="1:23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</row>
    <row r="2570" spans="1:23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</row>
    <row r="2571" spans="1:23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</row>
    <row r="2572" spans="1:23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</row>
    <row r="2573" spans="1:23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</row>
    <row r="2574" spans="1:23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</row>
    <row r="2575" spans="1:23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</row>
    <row r="2576" spans="1:23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</row>
    <row r="2577" spans="1:23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</row>
    <row r="2578" spans="1:23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</row>
    <row r="2579" spans="1:23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</row>
    <row r="2580" spans="1:23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</row>
    <row r="2581" spans="1:23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</row>
    <row r="2582" spans="1:23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</row>
    <row r="2583" spans="1:23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</row>
    <row r="2584" spans="1:23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</row>
    <row r="2585" spans="1:23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</row>
    <row r="2586" spans="1:23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</row>
    <row r="2587" spans="1:23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</row>
    <row r="2588" spans="1:23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</row>
    <row r="2589" spans="1:23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</row>
    <row r="2590" spans="1:23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</row>
    <row r="2591" spans="1:23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</row>
    <row r="2592" spans="1:23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</row>
    <row r="2593" spans="1:23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</row>
    <row r="2594" spans="1:23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</row>
    <row r="2595" spans="1:23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</row>
    <row r="2596" spans="1:23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</row>
    <row r="2597" spans="1:23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</row>
    <row r="2598" spans="1:23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</row>
    <row r="2599" spans="1:23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</row>
    <row r="2600" spans="1:23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</row>
    <row r="2601" spans="1:23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</row>
    <row r="2602" spans="1:23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</row>
    <row r="2603" spans="1:23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</row>
    <row r="2604" spans="1:23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</row>
    <row r="2605" spans="1:23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</row>
    <row r="2606" spans="1:23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</row>
    <row r="2607" spans="1:23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</row>
    <row r="2608" spans="1:23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</row>
    <row r="2609" spans="1:23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</row>
    <row r="2610" spans="1:23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</row>
    <row r="2611" spans="1:23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</row>
    <row r="2612" spans="1:23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</row>
    <row r="2613" spans="1:23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</row>
    <row r="2614" spans="1:23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</row>
    <row r="2615" spans="1:23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</row>
    <row r="2616" spans="1:23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</row>
    <row r="2617" spans="1:23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</row>
    <row r="2618" spans="1:23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</row>
    <row r="2619" spans="1:23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</row>
    <row r="2620" spans="1:23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</row>
    <row r="2621" spans="1:23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</row>
    <row r="2622" spans="1:23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</row>
    <row r="2623" spans="1:23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</row>
    <row r="2624" spans="1:23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</row>
    <row r="2625" spans="1:23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</row>
    <row r="2626" spans="1:23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</row>
    <row r="2627" spans="1:23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</row>
    <row r="2628" spans="1:23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</row>
    <row r="2629" spans="1:23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</row>
    <row r="2630" spans="1:23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</row>
    <row r="2631" spans="1:23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</row>
    <row r="2632" spans="1:23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</row>
    <row r="2633" spans="1:23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</row>
    <row r="2634" spans="1:23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</row>
    <row r="2635" spans="1:23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</row>
    <row r="2636" spans="1:23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</row>
    <row r="2637" spans="1:23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</row>
    <row r="2638" spans="1:23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</row>
    <row r="2639" spans="1:23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</row>
    <row r="2640" spans="1:23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</row>
    <row r="2641" spans="1:23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</row>
    <row r="2642" spans="1:23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</row>
    <row r="2643" spans="1:23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</row>
    <row r="2644" spans="1:23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</row>
    <row r="2645" spans="1:23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</row>
    <row r="2646" spans="1:23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</row>
    <row r="2647" spans="1:23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</row>
    <row r="2648" spans="1:23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</row>
    <row r="2649" spans="1:23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</row>
    <row r="2650" spans="1:23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</row>
    <row r="2651" spans="1:23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</row>
    <row r="2652" spans="1:23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</row>
    <row r="2653" spans="1:23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</row>
    <row r="2654" spans="1:23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</row>
    <row r="2655" spans="1:23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</row>
    <row r="2656" spans="1:23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</row>
    <row r="2657" spans="1:23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</row>
    <row r="2658" spans="1:23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</row>
    <row r="2659" spans="1:23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</row>
    <row r="2660" spans="1:23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</row>
    <row r="2661" spans="1:23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</row>
    <row r="2662" spans="1:23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</row>
    <row r="2663" spans="1:23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</row>
    <row r="2664" spans="1:23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</row>
    <row r="2665" spans="1:23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</row>
    <row r="2666" spans="1:23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</row>
    <row r="2667" spans="1:23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</row>
    <row r="2668" spans="1:23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</row>
    <row r="2669" spans="1:23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</row>
    <row r="2670" spans="1:23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</row>
    <row r="2671" spans="1:23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</row>
    <row r="2672" spans="1:23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</row>
    <row r="2673" spans="1:23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</row>
    <row r="2674" spans="1:23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</row>
    <row r="2675" spans="1:23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</row>
    <row r="2676" spans="1:23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</row>
    <row r="2677" spans="1:23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</row>
    <row r="2678" spans="1:23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</row>
    <row r="2679" spans="1:23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</row>
    <row r="2680" spans="1:23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</row>
    <row r="2681" spans="1:23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</row>
    <row r="2682" spans="1:23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</row>
    <row r="2683" spans="1:23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</row>
    <row r="2684" spans="1:23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</row>
    <row r="2685" spans="1:23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</row>
    <row r="2686" spans="1:23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</row>
    <row r="2687" spans="1:23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</row>
    <row r="2688" spans="1:23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</row>
    <row r="2689" spans="1:23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</row>
    <row r="2690" spans="1:23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</row>
    <row r="2691" spans="1:23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</row>
    <row r="2692" spans="1:23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</row>
    <row r="2693" spans="1:23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</row>
    <row r="2694" spans="1:23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</row>
    <row r="2695" spans="1:23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</row>
    <row r="2696" spans="1:23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</row>
    <row r="2697" spans="1:23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</row>
    <row r="2698" spans="1:23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</row>
    <row r="2699" spans="1:23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</row>
    <row r="2700" spans="1:23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</row>
    <row r="2701" spans="1:23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</row>
    <row r="2702" spans="1:23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</row>
    <row r="2703" spans="1:23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</row>
    <row r="2704" spans="1:23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</row>
    <row r="2705" spans="1:23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</row>
    <row r="2706" spans="1:23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</row>
    <row r="2707" spans="1:23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</row>
    <row r="2708" spans="1:23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</row>
    <row r="2709" spans="1:23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</row>
    <row r="2710" spans="1:23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</row>
    <row r="2711" spans="1:23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</row>
    <row r="2712" spans="1:23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</row>
    <row r="2713" spans="1:23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</row>
    <row r="2714" spans="1:23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</row>
    <row r="2715" spans="1:23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</row>
    <row r="2716" spans="1:23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</row>
    <row r="2717" spans="1:23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</row>
    <row r="2718" spans="1:23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</row>
    <row r="2719" spans="1:23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</row>
    <row r="2720" spans="1:23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</row>
    <row r="2721" spans="1:23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</row>
    <row r="2722" spans="1:23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</row>
    <row r="2723" spans="1:23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</row>
    <row r="2724" spans="1:23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</row>
    <row r="2725" spans="1:23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</row>
    <row r="2726" spans="1:23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</row>
    <row r="2727" spans="1:23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</row>
    <row r="2728" spans="1:23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</row>
    <row r="2729" spans="1:23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</row>
    <row r="2730" spans="1:23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</row>
    <row r="2731" spans="1:23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</row>
    <row r="2732" spans="1:23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</row>
    <row r="2733" spans="1:23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</row>
    <row r="2734" spans="1:23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</row>
    <row r="2735" spans="1:23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</row>
    <row r="2736" spans="1:23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</row>
    <row r="2737" spans="1:23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</row>
    <row r="2738" spans="1:23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</row>
    <row r="2739" spans="1:23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</row>
    <row r="2740" spans="1:23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</row>
    <row r="2741" spans="1:23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</row>
    <row r="2742" spans="1:23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</row>
    <row r="2743" spans="1:23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</row>
    <row r="2744" spans="1:23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</row>
    <row r="2745" spans="1:23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</row>
    <row r="2746" spans="1:23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</row>
    <row r="2747" spans="1:23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</row>
    <row r="2748" spans="1:23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</row>
    <row r="2749" spans="1:23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</row>
    <row r="2750" spans="1:23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</row>
    <row r="2751" spans="1:23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</row>
    <row r="2752" spans="1:23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</row>
    <row r="2753" spans="1:23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</row>
    <row r="2754" spans="1:23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</row>
    <row r="2755" spans="1:23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</row>
    <row r="2756" spans="1:23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</row>
    <row r="2757" spans="1:23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</row>
    <row r="2758" spans="1:23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</row>
    <row r="2759" spans="1:23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</row>
    <row r="2760" spans="1:23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</row>
    <row r="2761" spans="1:23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</row>
    <row r="2762" spans="1:23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</row>
    <row r="2763" spans="1:23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</row>
    <row r="2764" spans="1:23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</row>
    <row r="2765" spans="1:23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</row>
    <row r="2766" spans="1:23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</row>
    <row r="2767" spans="1:23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</row>
    <row r="2768" spans="1:23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</row>
    <row r="2769" spans="1:23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</row>
    <row r="2770" spans="1:23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</row>
    <row r="2771" spans="1:23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</row>
    <row r="2772" spans="1:23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</row>
    <row r="2773" spans="1:23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</row>
    <row r="2774" spans="1:23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</row>
    <row r="2775" spans="1:23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</row>
    <row r="2776" spans="1:23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</row>
    <row r="2777" spans="1:23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</row>
    <row r="2778" spans="1:23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</row>
    <row r="2779" spans="1:23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</row>
    <row r="2780" spans="1:23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</row>
    <row r="2781" spans="1:23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</row>
    <row r="2782" spans="1:23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</row>
    <row r="2783" spans="1:23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</row>
    <row r="2784" spans="1:23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</row>
    <row r="2785" spans="1:23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</row>
    <row r="2786" spans="1:23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</row>
    <row r="2787" spans="1:23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</row>
    <row r="2788" spans="1:23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</row>
    <row r="2789" spans="1:23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</row>
    <row r="2790" spans="1:23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</row>
    <row r="2791" spans="1:23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</row>
    <row r="2792" spans="1:23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</row>
    <row r="2793" spans="1:23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</row>
    <row r="2794" spans="1:23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</row>
    <row r="2795" spans="1:23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</row>
    <row r="2796" spans="1:23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</row>
    <row r="2797" spans="1:23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</row>
    <row r="2798" spans="1:23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</row>
    <row r="2799" spans="1:23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</row>
    <row r="2800" spans="1:23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</row>
    <row r="2801" spans="1:23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</row>
    <row r="2802" spans="1:23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</row>
    <row r="2803" spans="1:23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</row>
    <row r="2804" spans="1:23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</row>
    <row r="2805" spans="1:23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</row>
    <row r="2806" spans="1:23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</row>
    <row r="2807" spans="1:23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</row>
    <row r="2808" spans="1:23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</row>
    <row r="2809" spans="1:23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</row>
    <row r="2810" spans="1:23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</row>
    <row r="2811" spans="1:23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</row>
    <row r="2812" spans="1:23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</row>
    <row r="2813" spans="1:23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</row>
    <row r="2814" spans="1:23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</row>
    <row r="2815" spans="1:23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</row>
    <row r="2816" spans="1:23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</row>
    <row r="2817" spans="1:23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</row>
    <row r="2818" spans="1:23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</row>
    <row r="2819" spans="1:23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</row>
    <row r="2820" spans="1:23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</row>
    <row r="2821" spans="1:23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</row>
    <row r="2822" spans="1:23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</row>
    <row r="2823" spans="1:23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</row>
    <row r="2824" spans="1:23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</row>
    <row r="2825" spans="1:23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</row>
    <row r="2826" spans="1:23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</row>
    <row r="2827" spans="1:23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</row>
    <row r="2828" spans="1:23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</row>
    <row r="2829" spans="1:23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</row>
    <row r="2830" spans="1:23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</row>
    <row r="2831" spans="1:23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</row>
    <row r="2832" spans="1:23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</row>
    <row r="2833" spans="1:23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</row>
    <row r="2834" spans="1:23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</row>
    <row r="2835" spans="1:23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</row>
    <row r="2836" spans="1:23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</row>
    <row r="2837" spans="1:23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</row>
    <row r="2838" spans="1:23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</row>
    <row r="2839" spans="1:23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</row>
    <row r="2840" spans="1:23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</row>
    <row r="2841" spans="1:23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</row>
    <row r="2842" spans="1:23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</row>
    <row r="2843" spans="1:23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</row>
    <row r="2844" spans="1:23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</row>
    <row r="2845" spans="1:23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</row>
    <row r="2846" spans="1:23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</row>
    <row r="2847" spans="1:23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</row>
    <row r="2848" spans="1:23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</row>
    <row r="2849" spans="1:23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</row>
    <row r="2850" spans="1:23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</row>
    <row r="2851" spans="1:23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</row>
    <row r="2852" spans="1:23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</row>
    <row r="2853" spans="1:23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</row>
    <row r="2854" spans="1:23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</row>
    <row r="2855" spans="1:23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</row>
    <row r="2856" spans="1:23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</row>
    <row r="2857" spans="1:23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</row>
    <row r="2858" spans="1:23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</row>
    <row r="2859" spans="1:23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</row>
    <row r="2860" spans="1:23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</row>
    <row r="2861" spans="1:23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</row>
    <row r="2862" spans="1:23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</row>
    <row r="2863" spans="1:23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</row>
    <row r="2864" spans="1:23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</row>
    <row r="2865" spans="1:23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</row>
    <row r="2866" spans="1:23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</row>
    <row r="2867" spans="1:23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</row>
    <row r="2868" spans="1:23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</row>
    <row r="2869" spans="1:23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</row>
    <row r="2870" spans="1:23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</row>
    <row r="2871" spans="1:23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</row>
    <row r="2872" spans="1:23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</row>
    <row r="2873" spans="1:23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</row>
    <row r="2874" spans="1:23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</row>
    <row r="2875" spans="1:23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</row>
    <row r="2876" spans="1:23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</row>
    <row r="2877" spans="1:23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</row>
    <row r="2878" spans="1:23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</row>
    <row r="2879" spans="1:23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</row>
    <row r="2880" spans="1:23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</row>
    <row r="2881" spans="1:23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</row>
    <row r="2882" spans="1:23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</row>
    <row r="2883" spans="1:23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</row>
    <row r="2884" spans="1:23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</row>
    <row r="2885" spans="1:23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</row>
    <row r="2886" spans="1:23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</row>
    <row r="2887" spans="1:23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</row>
    <row r="2888" spans="1:23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</row>
    <row r="2889" spans="1:23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</row>
    <row r="2890" spans="1:23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</row>
    <row r="2891" spans="1:23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</row>
    <row r="2892" spans="1:23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</row>
    <row r="2893" spans="1:23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</row>
    <row r="2894" spans="1:23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</row>
    <row r="2895" spans="1:23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</row>
    <row r="2896" spans="1:23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</row>
    <row r="2897" spans="1:23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</row>
    <row r="2898" spans="1:23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</row>
    <row r="2899" spans="1:23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</row>
    <row r="2900" spans="1:23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</row>
    <row r="2901" spans="1:23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</row>
    <row r="2902" spans="1:23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</row>
    <row r="2903" spans="1:23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</row>
    <row r="2904" spans="1:23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</row>
    <row r="2905" spans="1:23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</row>
    <row r="2906" spans="1:23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</row>
    <row r="2907" spans="1:23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</row>
    <row r="2908" spans="1:23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</row>
    <row r="2909" spans="1:23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</row>
    <row r="2910" spans="1:23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</row>
    <row r="2911" spans="1:23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</row>
    <row r="2912" spans="1:23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</row>
    <row r="2913" spans="1:23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</row>
    <row r="2914" spans="1:23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</row>
    <row r="2915" spans="1:23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</row>
    <row r="2916" spans="1:23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</row>
    <row r="2917" spans="1:23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</row>
    <row r="2918" spans="1:23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</row>
    <row r="2919" spans="1:23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</row>
    <row r="2920" spans="1:23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</row>
    <row r="2921" spans="1:23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</row>
    <row r="2922" spans="1:23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</row>
    <row r="2923" spans="1:23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</row>
    <row r="2924" spans="1:23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</row>
    <row r="2925" spans="1:23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</row>
    <row r="2926" spans="1:23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</row>
    <row r="2927" spans="1:23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</row>
    <row r="2928" spans="1:23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</row>
    <row r="2929" spans="1:23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</row>
    <row r="2930" spans="1:23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</row>
    <row r="2931" spans="1:23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</row>
    <row r="2932" spans="1:23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</row>
    <row r="2933" spans="1:23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</row>
    <row r="2934" spans="1:23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</row>
    <row r="2935" spans="1:23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</row>
    <row r="2936" spans="1:23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</row>
    <row r="2937" spans="1:23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</row>
    <row r="2938" spans="1:23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</row>
    <row r="2939" spans="1:23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</row>
    <row r="2940" spans="1:23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</row>
    <row r="2941" spans="1:23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</row>
    <row r="2942" spans="1:23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</row>
    <row r="2943" spans="1:23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</row>
    <row r="2944" spans="1:23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</row>
    <row r="2945" spans="1:23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</row>
    <row r="2946" spans="1:23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</row>
    <row r="2947" spans="1:23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</row>
    <row r="2948" spans="1:23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</row>
    <row r="2949" spans="1:23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</row>
    <row r="2950" spans="1:23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</row>
    <row r="2951" spans="1:23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</row>
    <row r="2952" spans="1:23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</row>
    <row r="2953" spans="1:23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</row>
    <row r="2954" spans="1:23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</row>
    <row r="2955" spans="1:23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</row>
    <row r="2956" spans="1:23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</row>
    <row r="2957" spans="1:23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</row>
    <row r="2958" spans="1:23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</row>
    <row r="2959" spans="1:23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</row>
    <row r="2960" spans="1:23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</row>
    <row r="2961" spans="1:23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</row>
    <row r="2962" spans="1:23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</row>
    <row r="2963" spans="1:23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</row>
    <row r="2964" spans="1:23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</row>
    <row r="2965" spans="1:23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</row>
    <row r="2966" spans="1:23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</row>
    <row r="2967" spans="1:23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</row>
    <row r="2968" spans="1:23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</row>
    <row r="2969" spans="1:23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</row>
    <row r="2970" spans="1:23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</row>
    <row r="2971" spans="1:23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</row>
    <row r="2972" spans="1:23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</row>
    <row r="2973" spans="1:23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</row>
    <row r="2974" spans="1:23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</row>
    <row r="2975" spans="1:23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</row>
    <row r="2976" spans="1:23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</row>
    <row r="2977" spans="1:23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</row>
    <row r="2978" spans="1:23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</row>
    <row r="2979" spans="1:23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</row>
    <row r="2980" spans="1:23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</row>
    <row r="2981" spans="1:23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</row>
    <row r="2982" spans="1:23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</row>
    <row r="2983" spans="1:23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</row>
    <row r="2984" spans="1:23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</row>
    <row r="2985" spans="1:23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</row>
    <row r="2986" spans="1:23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</row>
    <row r="2987" spans="1:23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</row>
    <row r="2988" spans="1:23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</row>
    <row r="2989" spans="1:23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</row>
    <row r="2990" spans="1:23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</row>
    <row r="2991" spans="1:23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</row>
    <row r="2992" spans="1:23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</row>
    <row r="2993" spans="1:23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</row>
    <row r="2994" spans="1:23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</row>
    <row r="2995" spans="1:23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</row>
    <row r="2996" spans="1:23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</row>
    <row r="2997" spans="1:23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</row>
    <row r="2998" spans="1:23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</row>
    <row r="2999" spans="1:23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</row>
    <row r="3000" spans="1:23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</row>
    <row r="3001" spans="1:23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</row>
    <row r="3002" spans="1:23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</row>
    <row r="3003" spans="1:23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</row>
    <row r="3004" spans="1:23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</row>
    <row r="3005" spans="1:23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</row>
    <row r="3006" spans="1:23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</row>
    <row r="3007" spans="1:23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</row>
    <row r="3008" spans="1:23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</row>
    <row r="3009" spans="1:23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</row>
    <row r="3010" spans="1:23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</row>
    <row r="3011" spans="1:23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</row>
    <row r="3012" spans="1:23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</row>
    <row r="3013" spans="1:23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</row>
    <row r="3014" spans="1:23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</row>
    <row r="3015" spans="1:23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</row>
    <row r="3016" spans="1:23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</row>
    <row r="3017" spans="1:23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</row>
    <row r="3018" spans="1:23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</row>
    <row r="3019" spans="1:23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</row>
    <row r="3020" spans="1:23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</row>
    <row r="3021" spans="1:23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</row>
    <row r="3022" spans="1:23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</row>
    <row r="3023" spans="1:23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</row>
    <row r="3024" spans="1:23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</row>
    <row r="3025" spans="1:23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</row>
    <row r="3026" spans="1:23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</row>
    <row r="3027" spans="1:23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</row>
    <row r="3028" spans="1:23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</row>
    <row r="3029" spans="1:23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</row>
    <row r="3030" spans="1:23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</row>
    <row r="3031" spans="1:23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</row>
    <row r="3032" spans="1:23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</row>
    <row r="3033" spans="1:23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</row>
    <row r="3034" spans="1:23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</row>
    <row r="3035" spans="1:23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</row>
    <row r="3036" spans="1:23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</row>
    <row r="3037" spans="1:23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</row>
    <row r="3038" spans="1:23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</row>
    <row r="3039" spans="1:23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</row>
    <row r="3040" spans="1:23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</row>
    <row r="3041" spans="1:23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</row>
    <row r="3042" spans="1:23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</row>
    <row r="3043" spans="1:23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</row>
    <row r="3044" spans="1:23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</row>
    <row r="3045" spans="1:23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</row>
    <row r="3046" spans="1:23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</row>
    <row r="3047" spans="1:23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</row>
    <row r="3048" spans="1:23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</row>
    <row r="3049" spans="1:23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</row>
    <row r="3050" spans="1:23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</row>
    <row r="3051" spans="1:23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</row>
    <row r="3052" spans="1:23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</row>
    <row r="3053" spans="1:23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</row>
    <row r="3054" spans="1:23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</row>
    <row r="3055" spans="1:23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</row>
    <row r="3056" spans="1:23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</row>
    <row r="3057" spans="1:23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</row>
    <row r="3058" spans="1:23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</row>
    <row r="3059" spans="1:23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</row>
    <row r="3060" spans="1:23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</row>
    <row r="3061" spans="1:23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</row>
    <row r="3062" spans="1:23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</row>
    <row r="3063" spans="1:23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</row>
    <row r="3064" spans="1:23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</row>
    <row r="3065" spans="1:23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</row>
    <row r="3066" spans="1:23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</row>
    <row r="3067" spans="1:23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</row>
    <row r="3068" spans="1:23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</row>
    <row r="3069" spans="1:23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</row>
    <row r="3070" spans="1:23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</row>
    <row r="3071" spans="1:23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</row>
    <row r="3072" spans="1:23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</row>
    <row r="3073" spans="1:23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</row>
    <row r="3074" spans="1:23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</row>
    <row r="3075" spans="1:23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</row>
    <row r="3076" spans="1:23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</row>
    <row r="3077" spans="1:23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</row>
    <row r="3078" spans="1:23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</row>
    <row r="3079" spans="1:23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</row>
    <row r="3080" spans="1:23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</row>
    <row r="3081" spans="1:23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</row>
    <row r="3082" spans="1:23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</row>
    <row r="3083" spans="1:23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</row>
    <row r="3084" spans="1:23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</row>
    <row r="3085" spans="1:23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</row>
    <row r="3086" spans="1:23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</row>
    <row r="3087" spans="1:23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</row>
    <row r="3088" spans="1:23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</row>
    <row r="3089" spans="1:23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</row>
    <row r="3090" spans="1:23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</row>
    <row r="3091" spans="1:23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</row>
    <row r="3092" spans="1:23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</row>
    <row r="3093" spans="1:23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</row>
    <row r="3094" spans="1:23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</row>
    <row r="3095" spans="1:23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</row>
    <row r="3096" spans="1:23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</row>
    <row r="3097" spans="1:23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</row>
    <row r="3098" spans="1:23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</row>
    <row r="3099" spans="1:23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</row>
    <row r="3100" spans="1:23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</row>
    <row r="3101" spans="1:23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</row>
    <row r="3102" spans="1:23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</row>
    <row r="3103" spans="1:23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</row>
    <row r="3104" spans="1:23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</row>
    <row r="3105" spans="1:23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</row>
    <row r="3106" spans="1:23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</row>
    <row r="3107" spans="1:23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</row>
    <row r="3108" spans="1:23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</row>
    <row r="3109" spans="1:23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</row>
    <row r="3110" spans="1:23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</row>
    <row r="3111" spans="1:23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</row>
    <row r="3112" spans="1:23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</row>
    <row r="3113" spans="1:23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</row>
    <row r="3114" spans="1:23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</row>
    <row r="3115" spans="1:23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</row>
    <row r="3116" spans="1:23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</row>
    <row r="3117" spans="1:23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</row>
    <row r="3118" spans="1:23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</row>
    <row r="3119" spans="1:23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</row>
    <row r="3120" spans="1:23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</row>
    <row r="3121" spans="1:23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</row>
    <row r="3122" spans="1:23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</row>
    <row r="3123" spans="1:23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</row>
    <row r="3124" spans="1:23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</row>
    <row r="3125" spans="1:23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</row>
    <row r="3126" spans="1:23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</row>
    <row r="3127" spans="1:23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</row>
    <row r="3128" spans="1:23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</row>
    <row r="3129" spans="1:23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</row>
    <row r="3130" spans="1:23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</row>
    <row r="3131" spans="1:23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</row>
    <row r="3132" spans="1:23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</row>
    <row r="3133" spans="1:23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</row>
    <row r="3134" spans="1:23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</row>
    <row r="3135" spans="1:23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</row>
    <row r="3136" spans="1:23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</row>
    <row r="3137" spans="1:23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</row>
    <row r="3138" spans="1:23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</row>
    <row r="3139" spans="1:23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</row>
    <row r="3140" spans="1:23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</row>
    <row r="3141" spans="1:23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</row>
    <row r="3142" spans="1:23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</row>
    <row r="3143" spans="1:23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</row>
    <row r="3144" spans="1:23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</row>
    <row r="3145" spans="1:23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</row>
    <row r="3146" spans="1:23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</row>
    <row r="3147" spans="1:23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</row>
    <row r="3148" spans="1:23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</row>
    <row r="3149" spans="1:23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</row>
    <row r="3150" spans="1:23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</row>
    <row r="3151" spans="1:23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</row>
    <row r="3152" spans="1:23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</row>
    <row r="3153" spans="1:23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</row>
    <row r="3154" spans="1:23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</row>
    <row r="3155" spans="1:23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</row>
    <row r="3156" spans="1:23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</row>
    <row r="3157" spans="1:23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</row>
    <row r="3158" spans="1:23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</row>
    <row r="3159" spans="1:23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</row>
    <row r="3160" spans="1:23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</row>
    <row r="3161" spans="1:23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</row>
    <row r="3162" spans="1:23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</row>
    <row r="3163" spans="1:23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</row>
    <row r="3164" spans="1:23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</row>
    <row r="3165" spans="1:23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</row>
    <row r="3166" spans="1:23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</row>
    <row r="3167" spans="1:23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</row>
    <row r="3168" spans="1:23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</row>
    <row r="3169" spans="1:23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</row>
    <row r="3170" spans="1:23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</row>
    <row r="3171" spans="1:23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</row>
    <row r="3172" spans="1:23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</row>
    <row r="3173" spans="1:23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</row>
    <row r="3174" spans="1:23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</row>
    <row r="3175" spans="1:23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</row>
    <row r="3176" spans="1:23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</row>
    <row r="3177" spans="1:23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</row>
    <row r="3178" spans="1:23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</row>
    <row r="3179" spans="1:23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</row>
    <row r="3180" spans="1:23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</row>
    <row r="3181" spans="1:23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</row>
    <row r="3182" spans="1:23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</row>
    <row r="3183" spans="1:23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</row>
    <row r="3184" spans="1:23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</row>
    <row r="3185" spans="1:23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</row>
    <row r="3186" spans="1:23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</row>
    <row r="3187" spans="1:23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</row>
    <row r="3188" spans="1:23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</row>
    <row r="3189" spans="1:23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</row>
    <row r="3190" spans="1:23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</row>
    <row r="3191" spans="1:23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</row>
    <row r="3192" spans="1:23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</row>
    <row r="3193" spans="1:23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</row>
    <row r="3194" spans="1:23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</row>
    <row r="3195" spans="1:23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</row>
    <row r="3196" spans="1:23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</row>
    <row r="3197" spans="1:23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</row>
    <row r="3198" spans="1:23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</row>
    <row r="3199" spans="1:23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</row>
    <row r="3200" spans="1:23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</row>
    <row r="3201" spans="1:23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</row>
    <row r="3202" spans="1:23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</row>
    <row r="3203" spans="1:23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</row>
    <row r="3204" spans="1:23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</row>
    <row r="3205" spans="1:23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</row>
    <row r="3206" spans="1:23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</row>
    <row r="3207" spans="1:23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</row>
    <row r="3208" spans="1:23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</row>
    <row r="3209" spans="1:23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</row>
    <row r="3210" spans="1:23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</row>
    <row r="3211" spans="1:23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</row>
    <row r="3212" spans="1:23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</row>
    <row r="3213" spans="1:23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</row>
    <row r="3214" spans="1:23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</row>
    <row r="3215" spans="1:23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</row>
    <row r="3216" spans="1:23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</row>
    <row r="3217" spans="1:23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</row>
    <row r="3218" spans="1:23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</row>
    <row r="3219" spans="1:23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</row>
    <row r="3220" spans="1:23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</row>
    <row r="3221" spans="1:23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</row>
  </sheetData>
  <mergeCells count="29">
    <mergeCell ref="W7:W9"/>
    <mergeCell ref="G8:G9"/>
    <mergeCell ref="G7:H7"/>
    <mergeCell ref="R7:R9"/>
    <mergeCell ref="Q7:Q9"/>
    <mergeCell ref="S7:S9"/>
    <mergeCell ref="A57:B57"/>
    <mergeCell ref="O8:P8"/>
    <mergeCell ref="L7:L9"/>
    <mergeCell ref="M7:M9"/>
    <mergeCell ref="N7:P7"/>
    <mergeCell ref="D8:D9"/>
    <mergeCell ref="E8:E9"/>
    <mergeCell ref="I8:I9"/>
    <mergeCell ref="J8:K8"/>
    <mergeCell ref="N8:N9"/>
    <mergeCell ref="A56:B56"/>
    <mergeCell ref="A55:B55"/>
    <mergeCell ref="U1:V1"/>
    <mergeCell ref="A7:A10"/>
    <mergeCell ref="B7:B10"/>
    <mergeCell ref="C7:E7"/>
    <mergeCell ref="F7:F9"/>
    <mergeCell ref="I7:K7"/>
    <mergeCell ref="H8:H9"/>
    <mergeCell ref="T8:T9"/>
    <mergeCell ref="U8:V8"/>
    <mergeCell ref="T7:V7"/>
    <mergeCell ref="C8:C9"/>
  </mergeCells>
  <pageMargins left="0.74803149606299213" right="0.74803149606299213" top="0.78740157480314965" bottom="0.59055118110236227" header="0.55118110236220474" footer="0.31496062992125984"/>
  <pageSetup paperSize="9" scale="45" orientation="landscape" r:id="rId1"/>
  <headerFooter alignWithMargins="0">
    <oddHeader>&amp;LPôdohospodárska platobná agentúra&amp;R&amp;"Arial CE,Tučné"&amp;12PRV SR 2014-2020</oddHeader>
    <oddFooter>&amp;LSumárny prehľad za projektové opatrenia PRV SR 2014-2020
Zostava vytvorená:13.1.2017&amp;R&amp;P/&amp;N</oddFooter>
  </headerFooter>
  <rowBreaks count="1" manualBreakCount="1">
    <brk id="32" max="2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67"/>
  <sheetViews>
    <sheetView view="pageBreakPreview" zoomScale="85" zoomScaleNormal="100" zoomScaleSheetLayoutView="85" workbookViewId="0">
      <pane xSplit="2" ySplit="10" topLeftCell="C237" activePane="bottomRight" state="frozen"/>
      <selection pane="topRight" activeCell="C1" sqref="C1"/>
      <selection pane="bottomLeft" activeCell="A11" sqref="A11"/>
      <selection pane="bottomRight" activeCell="I187" sqref="I187"/>
    </sheetView>
  </sheetViews>
  <sheetFormatPr defaultRowHeight="12.75"/>
  <cols>
    <col min="1" max="1" width="3.7109375" style="21" customWidth="1"/>
    <col min="2" max="2" width="9.85546875" style="21" customWidth="1"/>
    <col min="3" max="3" width="6.85546875" style="21" customWidth="1"/>
    <col min="4" max="4" width="5.85546875" style="21" customWidth="1"/>
    <col min="5" max="5" width="13.7109375" style="21" customWidth="1"/>
    <col min="6" max="6" width="14.42578125" style="21" customWidth="1"/>
    <col min="7" max="7" width="13.140625" style="21" customWidth="1"/>
    <col min="8" max="8" width="7.42578125" style="21" customWidth="1"/>
    <col min="9" max="9" width="15.140625" style="21" customWidth="1"/>
    <col min="10" max="10" width="5.5703125" style="21" customWidth="1"/>
    <col min="11" max="11" width="14.28515625" style="21" customWidth="1"/>
    <col min="12" max="12" width="16" style="21" customWidth="1"/>
    <col min="13" max="13" width="9.5703125" style="21" customWidth="1"/>
    <col min="14" max="14" width="14.28515625" style="21" customWidth="1"/>
    <col min="15" max="15" width="6.85546875" style="21" customWidth="1"/>
    <col min="16" max="16" width="14.42578125" style="21" customWidth="1"/>
    <col min="17" max="17" width="15.85546875" style="21" customWidth="1"/>
    <col min="18" max="18" width="16.7109375" style="21" customWidth="1"/>
    <col min="19" max="19" width="8.85546875" style="21" customWidth="1"/>
    <col min="20" max="20" width="6" style="21" customWidth="1"/>
    <col min="21" max="21" width="5" style="21" customWidth="1"/>
    <col min="22" max="22" width="13" style="21" customWidth="1"/>
    <col min="23" max="23" width="12.7109375" style="21" customWidth="1"/>
    <col min="24" max="24" width="16.140625" style="21" customWidth="1"/>
    <col min="25" max="25" width="9.140625" style="23"/>
    <col min="26" max="26" width="8.85546875" style="3" customWidth="1"/>
    <col min="27" max="16384" width="9.140625" style="3"/>
  </cols>
  <sheetData>
    <row r="1" spans="1:25" ht="18">
      <c r="A1" s="1" t="s">
        <v>364</v>
      </c>
      <c r="B1" s="2"/>
      <c r="C1" s="2"/>
      <c r="D1" s="2"/>
      <c r="E1" s="2"/>
      <c r="F1" s="3"/>
      <c r="G1" s="3"/>
      <c r="H1" s="3"/>
      <c r="I1" s="3"/>
      <c r="J1" s="103"/>
      <c r="K1" s="10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/>
      <c r="B2"/>
      <c r="C2"/>
      <c r="D2"/>
      <c r="E2"/>
      <c r="F2" s="3"/>
      <c r="G2" s="3"/>
      <c r="H2" s="3"/>
      <c r="I2" s="3"/>
      <c r="J2" s="103"/>
      <c r="K2" s="10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5" t="s">
        <v>0</v>
      </c>
      <c r="B3" s="3"/>
      <c r="C3" s="3"/>
      <c r="D3" s="3"/>
      <c r="E3" s="5" t="s">
        <v>267</v>
      </c>
      <c r="F3" s="5"/>
      <c r="G3" s="3"/>
      <c r="H3" s="3"/>
      <c r="I3" s="3"/>
      <c r="J3" s="103"/>
      <c r="K3" s="103"/>
      <c r="L3" s="3"/>
      <c r="M3" s="3"/>
      <c r="N3" s="3"/>
      <c r="O3" s="3"/>
      <c r="P3" s="314"/>
      <c r="Q3" s="3"/>
      <c r="R3" s="3"/>
      <c r="S3" s="3"/>
      <c r="T3" s="3"/>
      <c r="U3" s="3"/>
      <c r="V3" s="3"/>
      <c r="W3" s="3"/>
      <c r="X3" s="3"/>
      <c r="Y3" s="3"/>
    </row>
    <row r="4" spans="1:25">
      <c r="A4" s="5" t="s">
        <v>1</v>
      </c>
      <c r="B4" s="5"/>
      <c r="C4" s="5"/>
      <c r="D4" s="3"/>
      <c r="E4" s="286">
        <f>'sumar v EUR'!C4</f>
        <v>42735</v>
      </c>
      <c r="F4" s="315"/>
      <c r="G4" s="3"/>
      <c r="H4" s="3"/>
      <c r="I4" s="3"/>
      <c r="J4" s="103"/>
      <c r="K4" s="10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s="6" t="s">
        <v>2</v>
      </c>
      <c r="B5" s="5"/>
      <c r="C5" s="5"/>
      <c r="D5" s="3"/>
      <c r="E5" s="5" t="s">
        <v>266</v>
      </c>
      <c r="F5" s="349"/>
      <c r="G5" s="349"/>
      <c r="H5" s="350"/>
      <c r="I5" s="103"/>
      <c r="J5" s="103"/>
      <c r="K5" s="103"/>
      <c r="L5" s="103"/>
      <c r="M5" s="103"/>
      <c r="N5" s="103"/>
      <c r="O5" s="19"/>
      <c r="P5" s="4"/>
      <c r="Q5" s="4"/>
      <c r="R5" s="4"/>
      <c r="S5" s="4"/>
      <c r="T5" s="4"/>
      <c r="U5" s="4"/>
      <c r="V5" s="3"/>
      <c r="W5" s="3"/>
      <c r="X5" s="3"/>
      <c r="Y5" s="3"/>
    </row>
    <row r="6" spans="1:25" ht="13.5" thickBot="1">
      <c r="A6" s="6"/>
      <c r="B6" s="5"/>
      <c r="C6" s="5"/>
      <c r="D6" s="3"/>
      <c r="E6" s="3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3.5" customHeight="1">
      <c r="A7" s="613" t="s">
        <v>232</v>
      </c>
      <c r="B7" s="667" t="s">
        <v>366</v>
      </c>
      <c r="C7" s="663" t="s">
        <v>360</v>
      </c>
      <c r="D7" s="619" t="s">
        <v>191</v>
      </c>
      <c r="E7" s="619"/>
      <c r="F7" s="619"/>
      <c r="G7" s="620" t="s">
        <v>264</v>
      </c>
      <c r="H7" s="625" t="s">
        <v>303</v>
      </c>
      <c r="I7" s="639"/>
      <c r="J7" s="619" t="s">
        <v>8</v>
      </c>
      <c r="K7" s="619"/>
      <c r="L7" s="619"/>
      <c r="M7" s="629" t="s">
        <v>305</v>
      </c>
      <c r="N7" s="631" t="s">
        <v>403</v>
      </c>
      <c r="O7" s="619" t="s">
        <v>306</v>
      </c>
      <c r="P7" s="619"/>
      <c r="Q7" s="619"/>
      <c r="R7" s="620" t="s">
        <v>12</v>
      </c>
      <c r="S7" s="629" t="s">
        <v>13</v>
      </c>
      <c r="T7" s="641" t="s">
        <v>307</v>
      </c>
      <c r="U7" s="619" t="s">
        <v>228</v>
      </c>
      <c r="V7" s="619"/>
      <c r="W7" s="625"/>
      <c r="X7" s="680" t="s">
        <v>345</v>
      </c>
      <c r="Y7" s="3"/>
    </row>
    <row r="8" spans="1:25" ht="37.5" customHeight="1">
      <c r="A8" s="614"/>
      <c r="B8" s="668"/>
      <c r="C8" s="664"/>
      <c r="D8" s="623" t="s">
        <v>15</v>
      </c>
      <c r="E8" s="622" t="s">
        <v>304</v>
      </c>
      <c r="F8" s="622" t="s">
        <v>17</v>
      </c>
      <c r="G8" s="621"/>
      <c r="H8" s="623" t="s">
        <v>15</v>
      </c>
      <c r="I8" s="622" t="s">
        <v>304</v>
      </c>
      <c r="J8" s="623" t="s">
        <v>15</v>
      </c>
      <c r="K8" s="622" t="s">
        <v>18</v>
      </c>
      <c r="L8" s="628"/>
      <c r="M8" s="630"/>
      <c r="N8" s="632"/>
      <c r="O8" s="623" t="s">
        <v>15</v>
      </c>
      <c r="P8" s="622" t="s">
        <v>20</v>
      </c>
      <c r="Q8" s="628"/>
      <c r="R8" s="621"/>
      <c r="S8" s="630"/>
      <c r="T8" s="623"/>
      <c r="U8" s="623" t="s">
        <v>15</v>
      </c>
      <c r="V8" s="622" t="s">
        <v>20</v>
      </c>
      <c r="W8" s="624"/>
      <c r="X8" s="681"/>
      <c r="Y8" s="3"/>
    </row>
    <row r="9" spans="1:25" ht="51" customHeight="1">
      <c r="A9" s="614"/>
      <c r="B9" s="668"/>
      <c r="C9" s="664"/>
      <c r="D9" s="623"/>
      <c r="E9" s="622"/>
      <c r="F9" s="622"/>
      <c r="G9" s="621"/>
      <c r="H9" s="623"/>
      <c r="I9" s="622"/>
      <c r="J9" s="623"/>
      <c r="K9" s="348" t="s">
        <v>22</v>
      </c>
      <c r="L9" s="347" t="s">
        <v>190</v>
      </c>
      <c r="M9" s="630"/>
      <c r="N9" s="633"/>
      <c r="O9" s="623"/>
      <c r="P9" s="348" t="s">
        <v>22</v>
      </c>
      <c r="Q9" s="347" t="s">
        <v>190</v>
      </c>
      <c r="R9" s="640"/>
      <c r="S9" s="630"/>
      <c r="T9" s="623"/>
      <c r="U9" s="623"/>
      <c r="V9" s="348" t="s">
        <v>22</v>
      </c>
      <c r="W9" s="348" t="s">
        <v>190</v>
      </c>
      <c r="X9" s="682"/>
      <c r="Y9" s="3"/>
    </row>
    <row r="10" spans="1:25" s="320" customFormat="1" ht="18" customHeight="1" thickBot="1">
      <c r="A10" s="615"/>
      <c r="B10" s="669"/>
      <c r="C10" s="665"/>
      <c r="D10" s="317" t="s">
        <v>174</v>
      </c>
      <c r="E10" s="317" t="s">
        <v>175</v>
      </c>
      <c r="F10" s="317" t="s">
        <v>186</v>
      </c>
      <c r="G10" s="318" t="s">
        <v>176</v>
      </c>
      <c r="H10" s="317" t="s">
        <v>193</v>
      </c>
      <c r="I10" s="317" t="s">
        <v>177</v>
      </c>
      <c r="J10" s="317" t="s">
        <v>178</v>
      </c>
      <c r="K10" s="317" t="s">
        <v>179</v>
      </c>
      <c r="L10" s="317" t="s">
        <v>351</v>
      </c>
      <c r="M10" s="317" t="s">
        <v>352</v>
      </c>
      <c r="N10" s="328" t="s">
        <v>353</v>
      </c>
      <c r="O10" s="317" t="s">
        <v>180</v>
      </c>
      <c r="P10" s="317" t="s">
        <v>181</v>
      </c>
      <c r="Q10" s="317" t="s">
        <v>182</v>
      </c>
      <c r="R10" s="318" t="s">
        <v>187</v>
      </c>
      <c r="S10" s="317" t="s">
        <v>188</v>
      </c>
      <c r="T10" s="317" t="s">
        <v>183</v>
      </c>
      <c r="U10" s="317" t="s">
        <v>184</v>
      </c>
      <c r="V10" s="317" t="s">
        <v>185</v>
      </c>
      <c r="W10" s="326" t="s">
        <v>192</v>
      </c>
      <c r="X10" s="319" t="s">
        <v>230</v>
      </c>
    </row>
    <row r="11" spans="1:25" s="26" customFormat="1" ht="14.25">
      <c r="A11" s="677" t="s">
        <v>308</v>
      </c>
      <c r="B11" s="666" t="s">
        <v>233</v>
      </c>
      <c r="C11" s="522" t="s">
        <v>99</v>
      </c>
      <c r="D11" s="287"/>
      <c r="E11" s="287"/>
      <c r="F11" s="355"/>
      <c r="G11" s="648"/>
      <c r="H11" s="356"/>
      <c r="I11" s="287"/>
      <c r="J11" s="287"/>
      <c r="K11" s="287"/>
      <c r="L11" s="287"/>
      <c r="M11" s="651"/>
      <c r="N11" s="653"/>
      <c r="O11" s="287"/>
      <c r="P11" s="287"/>
      <c r="Q11" s="287"/>
      <c r="R11" s="648"/>
      <c r="S11" s="651"/>
      <c r="T11" s="287"/>
      <c r="U11" s="287"/>
      <c r="V11" s="287"/>
      <c r="W11" s="287"/>
      <c r="X11" s="599"/>
    </row>
    <row r="12" spans="1:25" s="26" customFormat="1" ht="14.25">
      <c r="A12" s="678"/>
      <c r="B12" s="666"/>
      <c r="C12" s="523" t="s">
        <v>385</v>
      </c>
      <c r="D12" s="351"/>
      <c r="E12" s="351"/>
      <c r="F12" s="353"/>
      <c r="G12" s="649"/>
      <c r="H12" s="354"/>
      <c r="I12" s="351"/>
      <c r="J12" s="351"/>
      <c r="K12" s="351"/>
      <c r="L12" s="351"/>
      <c r="M12" s="652"/>
      <c r="N12" s="654"/>
      <c r="O12" s="351"/>
      <c r="P12" s="351"/>
      <c r="Q12" s="351"/>
      <c r="R12" s="649"/>
      <c r="S12" s="652"/>
      <c r="T12" s="351"/>
      <c r="U12" s="351"/>
      <c r="V12" s="351"/>
      <c r="W12" s="351"/>
      <c r="X12" s="600"/>
    </row>
    <row r="13" spans="1:25" s="26" customFormat="1" ht="14.25">
      <c r="A13" s="678"/>
      <c r="B13" s="666"/>
      <c r="C13" s="523" t="s">
        <v>101</v>
      </c>
      <c r="D13" s="351"/>
      <c r="E13" s="351"/>
      <c r="F13" s="353"/>
      <c r="G13" s="649"/>
      <c r="H13" s="354"/>
      <c r="I13" s="351"/>
      <c r="J13" s="351"/>
      <c r="K13" s="351"/>
      <c r="L13" s="351"/>
      <c r="M13" s="652"/>
      <c r="N13" s="654"/>
      <c r="O13" s="351"/>
      <c r="P13" s="351"/>
      <c r="Q13" s="351"/>
      <c r="R13" s="649"/>
      <c r="S13" s="652"/>
      <c r="T13" s="351"/>
      <c r="U13" s="351"/>
      <c r="V13" s="351"/>
      <c r="W13" s="351"/>
      <c r="X13" s="600"/>
    </row>
    <row r="14" spans="1:25" s="26" customFormat="1" ht="14.25">
      <c r="A14" s="678"/>
      <c r="B14" s="666"/>
      <c r="C14" s="523" t="s">
        <v>102</v>
      </c>
      <c r="D14" s="351"/>
      <c r="E14" s="351"/>
      <c r="F14" s="353"/>
      <c r="G14" s="649"/>
      <c r="H14" s="354"/>
      <c r="I14" s="351"/>
      <c r="J14" s="351"/>
      <c r="K14" s="351"/>
      <c r="L14" s="351"/>
      <c r="M14" s="652"/>
      <c r="N14" s="654"/>
      <c r="O14" s="351"/>
      <c r="P14" s="351"/>
      <c r="Q14" s="351"/>
      <c r="R14" s="649"/>
      <c r="S14" s="652"/>
      <c r="T14" s="351"/>
      <c r="U14" s="351"/>
      <c r="V14" s="351"/>
      <c r="W14" s="351"/>
      <c r="X14" s="600"/>
    </row>
    <row r="15" spans="1:25" s="26" customFormat="1" ht="14.25">
      <c r="A15" s="678"/>
      <c r="B15" s="666"/>
      <c r="C15" s="523" t="s">
        <v>358</v>
      </c>
      <c r="D15" s="351"/>
      <c r="E15" s="351"/>
      <c r="F15" s="353"/>
      <c r="G15" s="649"/>
      <c r="H15" s="354"/>
      <c r="I15" s="351"/>
      <c r="J15" s="351"/>
      <c r="K15" s="351"/>
      <c r="L15" s="351"/>
      <c r="M15" s="652"/>
      <c r="N15" s="654"/>
      <c r="O15" s="351"/>
      <c r="P15" s="351"/>
      <c r="Q15" s="351"/>
      <c r="R15" s="649"/>
      <c r="S15" s="652"/>
      <c r="T15" s="351"/>
      <c r="U15" s="351"/>
      <c r="V15" s="351"/>
      <c r="W15" s="351"/>
      <c r="X15" s="600"/>
    </row>
    <row r="16" spans="1:25" s="26" customFormat="1" ht="14.25">
      <c r="A16" s="678"/>
      <c r="B16" s="666"/>
      <c r="C16" s="523" t="s">
        <v>104</v>
      </c>
      <c r="D16" s="351"/>
      <c r="E16" s="351"/>
      <c r="F16" s="353"/>
      <c r="G16" s="649"/>
      <c r="H16" s="354"/>
      <c r="I16" s="351"/>
      <c r="J16" s="351"/>
      <c r="K16" s="351"/>
      <c r="L16" s="351"/>
      <c r="M16" s="652"/>
      <c r="N16" s="654"/>
      <c r="O16" s="351"/>
      <c r="P16" s="351"/>
      <c r="Q16" s="351"/>
      <c r="R16" s="649"/>
      <c r="S16" s="652"/>
      <c r="T16" s="351"/>
      <c r="U16" s="351"/>
      <c r="V16" s="351"/>
      <c r="W16" s="351"/>
      <c r="X16" s="600"/>
    </row>
    <row r="17" spans="1:24" s="26" customFormat="1" ht="14.25">
      <c r="A17" s="678"/>
      <c r="B17" s="666"/>
      <c r="C17" s="523" t="s">
        <v>105</v>
      </c>
      <c r="D17" s="351"/>
      <c r="E17" s="351"/>
      <c r="F17" s="353"/>
      <c r="G17" s="649"/>
      <c r="H17" s="354"/>
      <c r="I17" s="351"/>
      <c r="J17" s="351"/>
      <c r="K17" s="351"/>
      <c r="L17" s="351"/>
      <c r="M17" s="652"/>
      <c r="N17" s="654"/>
      <c r="O17" s="351"/>
      <c r="P17" s="351"/>
      <c r="Q17" s="351"/>
      <c r="R17" s="649"/>
      <c r="S17" s="652"/>
      <c r="T17" s="351"/>
      <c r="U17" s="351"/>
      <c r="V17" s="351"/>
      <c r="W17" s="351"/>
      <c r="X17" s="600"/>
    </row>
    <row r="18" spans="1:24" s="26" customFormat="1" ht="15" thickBot="1">
      <c r="A18" s="678"/>
      <c r="B18" s="666"/>
      <c r="C18" s="524" t="s">
        <v>106</v>
      </c>
      <c r="D18" s="359"/>
      <c r="E18" s="359"/>
      <c r="F18" s="360"/>
      <c r="G18" s="649"/>
      <c r="H18" s="361"/>
      <c r="I18" s="359"/>
      <c r="J18" s="359"/>
      <c r="K18" s="359"/>
      <c r="L18" s="359"/>
      <c r="M18" s="652"/>
      <c r="N18" s="654"/>
      <c r="O18" s="359"/>
      <c r="P18" s="359"/>
      <c r="Q18" s="359"/>
      <c r="R18" s="649"/>
      <c r="S18" s="652"/>
      <c r="T18" s="359"/>
      <c r="U18" s="359"/>
      <c r="V18" s="359"/>
      <c r="W18" s="359"/>
      <c r="X18" s="601"/>
    </row>
    <row r="19" spans="1:24" s="26" customFormat="1" ht="15.75" thickBot="1">
      <c r="A19" s="679"/>
      <c r="B19" s="647"/>
      <c r="C19" s="525" t="s">
        <v>361</v>
      </c>
      <c r="D19" s="561">
        <f>SUM(D11:D18)</f>
        <v>0</v>
      </c>
      <c r="E19" s="561">
        <f>SUM(E11:E18)</f>
        <v>0</v>
      </c>
      <c r="F19" s="561">
        <f>SUM(F11:F18)</f>
        <v>0</v>
      </c>
      <c r="G19" s="340">
        <f>'sumar v EUR'!F11</f>
        <v>12800000</v>
      </c>
      <c r="H19" s="561">
        <f>SUM(H11:H18)</f>
        <v>0</v>
      </c>
      <c r="I19" s="561">
        <f>SUM(I11:I18)</f>
        <v>0</v>
      </c>
      <c r="J19" s="561">
        <f>SUM(J11:J18)</f>
        <v>0</v>
      </c>
      <c r="K19" s="561">
        <f>SUM(K11:K18)</f>
        <v>0</v>
      </c>
      <c r="L19" s="561">
        <f>SUM(L11:L18)</f>
        <v>0</v>
      </c>
      <c r="M19" s="562">
        <f>K19/G19</f>
        <v>0</v>
      </c>
      <c r="N19" s="563">
        <f>G19-K19+X19</f>
        <v>12800000</v>
      </c>
      <c r="O19" s="561">
        <f>SUM(O11:O18)</f>
        <v>0</v>
      </c>
      <c r="P19" s="561">
        <f>SUM(P11:P18)</f>
        <v>0</v>
      </c>
      <c r="Q19" s="561">
        <f>SUM(Q11:Q18)</f>
        <v>0</v>
      </c>
      <c r="R19" s="398">
        <f>G19-P19</f>
        <v>12800000</v>
      </c>
      <c r="S19" s="562">
        <f>P19/G19</f>
        <v>0</v>
      </c>
      <c r="T19" s="561">
        <f>SUM(T11:T18)</f>
        <v>0</v>
      </c>
      <c r="U19" s="561">
        <f>SUM(U11:U18)</f>
        <v>0</v>
      </c>
      <c r="V19" s="561">
        <f>SUM(V11:V18)</f>
        <v>0</v>
      </c>
      <c r="W19" s="561">
        <f>SUM(W11:W18)</f>
        <v>0</v>
      </c>
      <c r="X19" s="598">
        <f>'sumar v EUR'!W11</f>
        <v>0</v>
      </c>
    </row>
    <row r="20" spans="1:24" s="26" customFormat="1" ht="14.25">
      <c r="A20" s="642" t="s">
        <v>359</v>
      </c>
      <c r="B20" s="670" t="s">
        <v>234</v>
      </c>
      <c r="C20" s="522" t="s">
        <v>99</v>
      </c>
      <c r="D20" s="287"/>
      <c r="E20" s="287"/>
      <c r="F20" s="355"/>
      <c r="G20" s="648"/>
      <c r="H20" s="356"/>
      <c r="I20" s="287"/>
      <c r="J20" s="287"/>
      <c r="K20" s="287"/>
      <c r="L20" s="287"/>
      <c r="M20" s="651"/>
      <c r="N20" s="653"/>
      <c r="O20" s="287"/>
      <c r="P20" s="287"/>
      <c r="Q20" s="287"/>
      <c r="R20" s="648"/>
      <c r="S20" s="651"/>
      <c r="T20" s="287"/>
      <c r="U20" s="287"/>
      <c r="V20" s="287"/>
      <c r="W20" s="287"/>
      <c r="X20" s="599"/>
    </row>
    <row r="21" spans="1:24" s="26" customFormat="1" ht="14.25">
      <c r="A21" s="643"/>
      <c r="B21" s="666"/>
      <c r="C21" s="523" t="s">
        <v>385</v>
      </c>
      <c r="D21" s="351"/>
      <c r="E21" s="351"/>
      <c r="F21" s="353"/>
      <c r="G21" s="649"/>
      <c r="H21" s="354"/>
      <c r="I21" s="351"/>
      <c r="J21" s="351"/>
      <c r="K21" s="351"/>
      <c r="L21" s="351"/>
      <c r="M21" s="652"/>
      <c r="N21" s="654"/>
      <c r="O21" s="351"/>
      <c r="P21" s="351"/>
      <c r="Q21" s="351"/>
      <c r="R21" s="649"/>
      <c r="S21" s="652"/>
      <c r="T21" s="351"/>
      <c r="U21" s="351"/>
      <c r="V21" s="351"/>
      <c r="W21" s="351"/>
      <c r="X21" s="600"/>
    </row>
    <row r="22" spans="1:24" s="26" customFormat="1" ht="14.25">
      <c r="A22" s="643"/>
      <c r="B22" s="666"/>
      <c r="C22" s="523" t="s">
        <v>101</v>
      </c>
      <c r="D22" s="351"/>
      <c r="E22" s="351"/>
      <c r="F22" s="353"/>
      <c r="G22" s="649"/>
      <c r="H22" s="354"/>
      <c r="I22" s="351"/>
      <c r="J22" s="351"/>
      <c r="K22" s="351"/>
      <c r="L22" s="351"/>
      <c r="M22" s="652"/>
      <c r="N22" s="654"/>
      <c r="O22" s="351"/>
      <c r="P22" s="351"/>
      <c r="Q22" s="351"/>
      <c r="R22" s="649"/>
      <c r="S22" s="652"/>
      <c r="T22" s="351"/>
      <c r="U22" s="351"/>
      <c r="V22" s="351"/>
      <c r="W22" s="351"/>
      <c r="X22" s="600"/>
    </row>
    <row r="23" spans="1:24" s="26" customFormat="1" ht="14.25">
      <c r="A23" s="643"/>
      <c r="B23" s="666"/>
      <c r="C23" s="523" t="s">
        <v>102</v>
      </c>
      <c r="D23" s="351"/>
      <c r="E23" s="351"/>
      <c r="F23" s="353"/>
      <c r="G23" s="649"/>
      <c r="H23" s="354"/>
      <c r="I23" s="351"/>
      <c r="J23" s="351"/>
      <c r="K23" s="351"/>
      <c r="L23" s="351"/>
      <c r="M23" s="652"/>
      <c r="N23" s="654"/>
      <c r="O23" s="351"/>
      <c r="P23" s="351"/>
      <c r="Q23" s="351"/>
      <c r="R23" s="649"/>
      <c r="S23" s="652"/>
      <c r="T23" s="351"/>
      <c r="U23" s="351"/>
      <c r="V23" s="351"/>
      <c r="W23" s="351"/>
      <c r="X23" s="600"/>
    </row>
    <row r="24" spans="1:24" s="26" customFormat="1" ht="14.25">
      <c r="A24" s="643"/>
      <c r="B24" s="666"/>
      <c r="C24" s="523" t="s">
        <v>358</v>
      </c>
      <c r="D24" s="351"/>
      <c r="E24" s="351"/>
      <c r="F24" s="353"/>
      <c r="G24" s="649"/>
      <c r="H24" s="354"/>
      <c r="I24" s="351"/>
      <c r="J24" s="351"/>
      <c r="K24" s="351"/>
      <c r="L24" s="351"/>
      <c r="M24" s="652"/>
      <c r="N24" s="654"/>
      <c r="O24" s="351"/>
      <c r="P24" s="351"/>
      <c r="Q24" s="351"/>
      <c r="R24" s="649"/>
      <c r="S24" s="652"/>
      <c r="T24" s="351"/>
      <c r="U24" s="351"/>
      <c r="V24" s="351"/>
      <c r="W24" s="351"/>
      <c r="X24" s="600"/>
    </row>
    <row r="25" spans="1:24" s="26" customFormat="1" ht="14.25">
      <c r="A25" s="643"/>
      <c r="B25" s="666"/>
      <c r="C25" s="523" t="s">
        <v>104</v>
      </c>
      <c r="D25" s="351"/>
      <c r="E25" s="351"/>
      <c r="F25" s="353"/>
      <c r="G25" s="649"/>
      <c r="H25" s="354"/>
      <c r="I25" s="351"/>
      <c r="J25" s="351"/>
      <c r="K25" s="351"/>
      <c r="L25" s="351"/>
      <c r="M25" s="652"/>
      <c r="N25" s="654"/>
      <c r="O25" s="351"/>
      <c r="P25" s="351"/>
      <c r="Q25" s="351"/>
      <c r="R25" s="649"/>
      <c r="S25" s="652"/>
      <c r="T25" s="351"/>
      <c r="U25" s="351"/>
      <c r="V25" s="351"/>
      <c r="W25" s="351"/>
      <c r="X25" s="600"/>
    </row>
    <row r="26" spans="1:24" s="26" customFormat="1" ht="14.25">
      <c r="A26" s="643"/>
      <c r="B26" s="666"/>
      <c r="C26" s="523" t="s">
        <v>105</v>
      </c>
      <c r="D26" s="351"/>
      <c r="E26" s="351"/>
      <c r="F26" s="353"/>
      <c r="G26" s="649"/>
      <c r="H26" s="354"/>
      <c r="I26" s="351"/>
      <c r="J26" s="351"/>
      <c r="K26" s="351"/>
      <c r="L26" s="351"/>
      <c r="M26" s="652"/>
      <c r="N26" s="654"/>
      <c r="O26" s="351"/>
      <c r="P26" s="351"/>
      <c r="Q26" s="351"/>
      <c r="R26" s="649"/>
      <c r="S26" s="652"/>
      <c r="T26" s="351"/>
      <c r="U26" s="351"/>
      <c r="V26" s="351"/>
      <c r="W26" s="351"/>
      <c r="X26" s="600"/>
    </row>
    <row r="27" spans="1:24" s="26" customFormat="1" ht="15" thickBot="1">
      <c r="A27" s="643"/>
      <c r="B27" s="666"/>
      <c r="C27" s="524" t="s">
        <v>106</v>
      </c>
      <c r="D27" s="359"/>
      <c r="E27" s="359"/>
      <c r="F27" s="360"/>
      <c r="G27" s="649"/>
      <c r="H27" s="361"/>
      <c r="I27" s="359"/>
      <c r="J27" s="359"/>
      <c r="K27" s="359"/>
      <c r="L27" s="359"/>
      <c r="M27" s="652"/>
      <c r="N27" s="654"/>
      <c r="O27" s="359"/>
      <c r="P27" s="359"/>
      <c r="Q27" s="359"/>
      <c r="R27" s="649"/>
      <c r="S27" s="652"/>
      <c r="T27" s="359"/>
      <c r="U27" s="359"/>
      <c r="V27" s="359"/>
      <c r="W27" s="359"/>
      <c r="X27" s="601"/>
    </row>
    <row r="28" spans="1:24" s="26" customFormat="1" ht="15.75" thickBot="1">
      <c r="A28" s="644"/>
      <c r="B28" s="671"/>
      <c r="C28" s="525" t="s">
        <v>361</v>
      </c>
      <c r="D28" s="561">
        <f>SUM(D20:D27)</f>
        <v>0</v>
      </c>
      <c r="E28" s="561">
        <f>SUM(E20:E27)</f>
        <v>0</v>
      </c>
      <c r="F28" s="561">
        <f>SUM(F20:F27)</f>
        <v>0</v>
      </c>
      <c r="G28" s="340">
        <f>'sumar v EUR'!F12</f>
        <v>1530000</v>
      </c>
      <c r="H28" s="561">
        <f>SUM(H20:H27)</f>
        <v>0</v>
      </c>
      <c r="I28" s="561">
        <f>SUM(I20:I27)</f>
        <v>0</v>
      </c>
      <c r="J28" s="561">
        <f>SUM(J20:J27)</f>
        <v>0</v>
      </c>
      <c r="K28" s="561">
        <f>SUM(K20:K27)</f>
        <v>0</v>
      </c>
      <c r="L28" s="561">
        <f>SUM(L20:L27)</f>
        <v>0</v>
      </c>
      <c r="M28" s="562">
        <f>K28/G28</f>
        <v>0</v>
      </c>
      <c r="N28" s="563">
        <f>G28-K28+X28</f>
        <v>1530000</v>
      </c>
      <c r="O28" s="561">
        <f>SUM(O20:O27)</f>
        <v>0</v>
      </c>
      <c r="P28" s="561">
        <f>SUM(P20:P27)</f>
        <v>0</v>
      </c>
      <c r="Q28" s="561">
        <f>SUM(Q20:Q27)</f>
        <v>0</v>
      </c>
      <c r="R28" s="398">
        <f>G28-P28</f>
        <v>1530000</v>
      </c>
      <c r="S28" s="562">
        <f>P28/G28</f>
        <v>0</v>
      </c>
      <c r="T28" s="561">
        <f>SUM(T20:T27)</f>
        <v>0</v>
      </c>
      <c r="U28" s="561">
        <f>SUM(U20:U27)</f>
        <v>0</v>
      </c>
      <c r="V28" s="561">
        <f>SUM(V20:V27)</f>
        <v>0</v>
      </c>
      <c r="W28" s="561">
        <f>SUM(W20:W27)</f>
        <v>0</v>
      </c>
      <c r="X28" s="561">
        <f>'sumar v EUR'!W12</f>
        <v>0</v>
      </c>
    </row>
    <row r="29" spans="1:24" s="28" customFormat="1" ht="14.25">
      <c r="A29" s="672" t="s">
        <v>280</v>
      </c>
      <c r="B29" s="670" t="s">
        <v>235</v>
      </c>
      <c r="C29" s="522" t="s">
        <v>99</v>
      </c>
      <c r="D29" s="287"/>
      <c r="E29" s="287"/>
      <c r="F29" s="355"/>
      <c r="G29" s="648"/>
      <c r="H29" s="356"/>
      <c r="I29" s="287"/>
      <c r="J29" s="287"/>
      <c r="K29" s="287"/>
      <c r="L29" s="287"/>
      <c r="M29" s="651"/>
      <c r="N29" s="653"/>
      <c r="O29" s="287"/>
      <c r="P29" s="287"/>
      <c r="Q29" s="287"/>
      <c r="R29" s="648"/>
      <c r="S29" s="651"/>
      <c r="T29" s="287"/>
      <c r="U29" s="287"/>
      <c r="V29" s="287"/>
      <c r="W29" s="287"/>
      <c r="X29" s="357"/>
    </row>
    <row r="30" spans="1:24" s="28" customFormat="1" ht="14.25">
      <c r="A30" s="675"/>
      <c r="B30" s="666"/>
      <c r="C30" s="523" t="s">
        <v>385</v>
      </c>
      <c r="D30" s="351"/>
      <c r="E30" s="351"/>
      <c r="F30" s="353"/>
      <c r="G30" s="649"/>
      <c r="H30" s="354"/>
      <c r="I30" s="351"/>
      <c r="J30" s="351"/>
      <c r="K30" s="351"/>
      <c r="L30" s="351"/>
      <c r="M30" s="652"/>
      <c r="N30" s="654"/>
      <c r="O30" s="351"/>
      <c r="P30" s="351"/>
      <c r="Q30" s="351"/>
      <c r="R30" s="649"/>
      <c r="S30" s="652"/>
      <c r="T30" s="351"/>
      <c r="U30" s="351"/>
      <c r="V30" s="351"/>
      <c r="W30" s="351"/>
      <c r="X30" s="352"/>
    </row>
    <row r="31" spans="1:24" s="28" customFormat="1" ht="14.25">
      <c r="A31" s="675"/>
      <c r="B31" s="666"/>
      <c r="C31" s="523" t="s">
        <v>101</v>
      </c>
      <c r="D31" s="351"/>
      <c r="E31" s="351"/>
      <c r="F31" s="353"/>
      <c r="G31" s="649"/>
      <c r="H31" s="354"/>
      <c r="I31" s="351"/>
      <c r="J31" s="351"/>
      <c r="K31" s="351"/>
      <c r="L31" s="351"/>
      <c r="M31" s="652"/>
      <c r="N31" s="654"/>
      <c r="O31" s="351"/>
      <c r="P31" s="351"/>
      <c r="Q31" s="351"/>
      <c r="R31" s="649"/>
      <c r="S31" s="652"/>
      <c r="T31" s="351"/>
      <c r="U31" s="351"/>
      <c r="V31" s="351"/>
      <c r="W31" s="351"/>
      <c r="X31" s="352"/>
    </row>
    <row r="32" spans="1:24" s="28" customFormat="1" ht="14.25">
      <c r="A32" s="675"/>
      <c r="B32" s="666"/>
      <c r="C32" s="523" t="s">
        <v>102</v>
      </c>
      <c r="D32" s="351"/>
      <c r="E32" s="351"/>
      <c r="F32" s="353"/>
      <c r="G32" s="649"/>
      <c r="H32" s="354"/>
      <c r="I32" s="351"/>
      <c r="J32" s="351"/>
      <c r="K32" s="351"/>
      <c r="L32" s="351"/>
      <c r="M32" s="652"/>
      <c r="N32" s="654"/>
      <c r="O32" s="351"/>
      <c r="P32" s="351"/>
      <c r="Q32" s="351"/>
      <c r="R32" s="649"/>
      <c r="S32" s="652"/>
      <c r="T32" s="351"/>
      <c r="U32" s="351"/>
      <c r="V32" s="351"/>
      <c r="W32" s="351"/>
      <c r="X32" s="352"/>
    </row>
    <row r="33" spans="1:24" s="28" customFormat="1" ht="14.25">
      <c r="A33" s="675"/>
      <c r="B33" s="666"/>
      <c r="C33" s="523" t="s">
        <v>358</v>
      </c>
      <c r="D33" s="351"/>
      <c r="E33" s="351"/>
      <c r="F33" s="353"/>
      <c r="G33" s="649"/>
      <c r="H33" s="354"/>
      <c r="I33" s="351"/>
      <c r="J33" s="351"/>
      <c r="K33" s="351"/>
      <c r="L33" s="351"/>
      <c r="M33" s="652"/>
      <c r="N33" s="654"/>
      <c r="O33" s="351"/>
      <c r="P33" s="351"/>
      <c r="Q33" s="351"/>
      <c r="R33" s="649"/>
      <c r="S33" s="652"/>
      <c r="T33" s="351"/>
      <c r="U33" s="351"/>
      <c r="V33" s="351"/>
      <c r="W33" s="351"/>
      <c r="X33" s="352"/>
    </row>
    <row r="34" spans="1:24" s="28" customFormat="1" ht="14.25">
      <c r="A34" s="675"/>
      <c r="B34" s="666"/>
      <c r="C34" s="523" t="s">
        <v>104</v>
      </c>
      <c r="D34" s="351"/>
      <c r="E34" s="351"/>
      <c r="F34" s="353"/>
      <c r="G34" s="649"/>
      <c r="H34" s="354"/>
      <c r="I34" s="351"/>
      <c r="J34" s="351"/>
      <c r="K34" s="351"/>
      <c r="L34" s="351"/>
      <c r="M34" s="652"/>
      <c r="N34" s="654"/>
      <c r="O34" s="351"/>
      <c r="P34" s="351"/>
      <c r="Q34" s="351"/>
      <c r="R34" s="649"/>
      <c r="S34" s="652"/>
      <c r="T34" s="351"/>
      <c r="U34" s="351"/>
      <c r="V34" s="351"/>
      <c r="W34" s="351"/>
      <c r="X34" s="352"/>
    </row>
    <row r="35" spans="1:24" s="28" customFormat="1" ht="14.25">
      <c r="A35" s="675"/>
      <c r="B35" s="666"/>
      <c r="C35" s="523" t="s">
        <v>105</v>
      </c>
      <c r="D35" s="351"/>
      <c r="E35" s="351"/>
      <c r="F35" s="353"/>
      <c r="G35" s="649"/>
      <c r="H35" s="354"/>
      <c r="I35" s="351"/>
      <c r="J35" s="351"/>
      <c r="K35" s="351"/>
      <c r="L35" s="351"/>
      <c r="M35" s="652"/>
      <c r="N35" s="654"/>
      <c r="O35" s="351"/>
      <c r="P35" s="351"/>
      <c r="Q35" s="351"/>
      <c r="R35" s="649"/>
      <c r="S35" s="652"/>
      <c r="T35" s="351"/>
      <c r="U35" s="351"/>
      <c r="V35" s="351"/>
      <c r="W35" s="351"/>
      <c r="X35" s="352"/>
    </row>
    <row r="36" spans="1:24" s="28" customFormat="1" ht="15" thickBot="1">
      <c r="A36" s="675"/>
      <c r="B36" s="666"/>
      <c r="C36" s="524" t="s">
        <v>106</v>
      </c>
      <c r="D36" s="359"/>
      <c r="E36" s="359"/>
      <c r="F36" s="360"/>
      <c r="G36" s="649"/>
      <c r="H36" s="361"/>
      <c r="I36" s="359"/>
      <c r="J36" s="359"/>
      <c r="K36" s="359"/>
      <c r="L36" s="359"/>
      <c r="M36" s="652"/>
      <c r="N36" s="654"/>
      <c r="O36" s="359"/>
      <c r="P36" s="359"/>
      <c r="Q36" s="359"/>
      <c r="R36" s="649"/>
      <c r="S36" s="652"/>
      <c r="T36" s="359"/>
      <c r="U36" s="359"/>
      <c r="V36" s="359"/>
      <c r="W36" s="359"/>
      <c r="X36" s="362"/>
    </row>
    <row r="37" spans="1:24" s="28" customFormat="1" ht="15.75" thickBot="1">
      <c r="A37" s="676"/>
      <c r="B37" s="671"/>
      <c r="C37" s="525" t="s">
        <v>361</v>
      </c>
      <c r="D37" s="561">
        <f>SUM(D29:D36)</f>
        <v>0</v>
      </c>
      <c r="E37" s="561">
        <f>SUM(E29:E36)</f>
        <v>0</v>
      </c>
      <c r="F37" s="561">
        <f>SUM(F29:F36)</f>
        <v>0</v>
      </c>
      <c r="G37" s="340">
        <f>'sumar v EUR'!F14</f>
        <v>3800000</v>
      </c>
      <c r="H37" s="561">
        <f>SUM(H29:H36)</f>
        <v>0</v>
      </c>
      <c r="I37" s="561">
        <f>SUM(I29:I36)</f>
        <v>0</v>
      </c>
      <c r="J37" s="561">
        <f>SUM(J29:J36)</f>
        <v>0</v>
      </c>
      <c r="K37" s="561">
        <f>SUM(K29:K36)</f>
        <v>0</v>
      </c>
      <c r="L37" s="561">
        <f>SUM(L29:L36)</f>
        <v>0</v>
      </c>
      <c r="M37" s="562">
        <f>K37/G37</f>
        <v>0</v>
      </c>
      <c r="N37" s="563">
        <f>G37-K37+X37</f>
        <v>3800000</v>
      </c>
      <c r="O37" s="561">
        <f>SUM(O29:O36)</f>
        <v>0</v>
      </c>
      <c r="P37" s="561">
        <f>SUM(P29:P36)</f>
        <v>0</v>
      </c>
      <c r="Q37" s="561">
        <f>SUM(Q29:Q36)</f>
        <v>0</v>
      </c>
      <c r="R37" s="398">
        <f>G37-P37</f>
        <v>3800000</v>
      </c>
      <c r="S37" s="562">
        <f>P37/G37</f>
        <v>0</v>
      </c>
      <c r="T37" s="561">
        <f>SUM(T29:T36)</f>
        <v>0</v>
      </c>
      <c r="U37" s="561">
        <f>SUM(U29:U36)</f>
        <v>0</v>
      </c>
      <c r="V37" s="561">
        <f>SUM(V29:V36)</f>
        <v>0</v>
      </c>
      <c r="W37" s="561">
        <f>SUM(W29:W36)</f>
        <v>0</v>
      </c>
      <c r="X37" s="561">
        <f>'sumar v EUR'!W14</f>
        <v>0</v>
      </c>
    </row>
    <row r="38" spans="1:24" s="28" customFormat="1" ht="14.25">
      <c r="A38" s="672" t="s">
        <v>281</v>
      </c>
      <c r="B38" s="645" t="s">
        <v>236</v>
      </c>
      <c r="C38" s="522" t="s">
        <v>99</v>
      </c>
      <c r="D38" s="287"/>
      <c r="E38" s="287"/>
      <c r="F38" s="355"/>
      <c r="G38" s="648"/>
      <c r="H38" s="356"/>
      <c r="I38" s="287"/>
      <c r="J38" s="287"/>
      <c r="K38" s="287"/>
      <c r="L38" s="287"/>
      <c r="M38" s="651"/>
      <c r="N38" s="653"/>
      <c r="O38" s="287"/>
      <c r="P38" s="287"/>
      <c r="Q38" s="287"/>
      <c r="R38" s="648"/>
      <c r="S38" s="651"/>
      <c r="T38" s="287"/>
      <c r="U38" s="287"/>
      <c r="V38" s="287"/>
      <c r="W38" s="287"/>
      <c r="X38" s="357"/>
    </row>
    <row r="39" spans="1:24" s="26" customFormat="1" ht="14.25">
      <c r="A39" s="675"/>
      <c r="B39" s="646"/>
      <c r="C39" s="523" t="s">
        <v>385</v>
      </c>
      <c r="D39" s="351"/>
      <c r="E39" s="351"/>
      <c r="F39" s="353"/>
      <c r="G39" s="649"/>
      <c r="H39" s="354"/>
      <c r="I39" s="351"/>
      <c r="J39" s="351"/>
      <c r="K39" s="351"/>
      <c r="L39" s="351"/>
      <c r="M39" s="652"/>
      <c r="N39" s="654"/>
      <c r="O39" s="351"/>
      <c r="P39" s="351"/>
      <c r="Q39" s="351"/>
      <c r="R39" s="649"/>
      <c r="S39" s="652"/>
      <c r="T39" s="351"/>
      <c r="U39" s="351"/>
      <c r="V39" s="351"/>
      <c r="W39" s="351"/>
      <c r="X39" s="352"/>
    </row>
    <row r="40" spans="1:24" s="26" customFormat="1" ht="14.25">
      <c r="A40" s="675"/>
      <c r="B40" s="646"/>
      <c r="C40" s="523" t="s">
        <v>101</v>
      </c>
      <c r="D40" s="351"/>
      <c r="E40" s="351"/>
      <c r="F40" s="353"/>
      <c r="G40" s="649"/>
      <c r="H40" s="354"/>
      <c r="I40" s="351"/>
      <c r="J40" s="351"/>
      <c r="K40" s="351"/>
      <c r="L40" s="351"/>
      <c r="M40" s="652"/>
      <c r="N40" s="654"/>
      <c r="O40" s="351"/>
      <c r="P40" s="351"/>
      <c r="Q40" s="351"/>
      <c r="R40" s="649"/>
      <c r="S40" s="652"/>
      <c r="T40" s="351"/>
      <c r="U40" s="351"/>
      <c r="V40" s="351"/>
      <c r="W40" s="351"/>
      <c r="X40" s="352"/>
    </row>
    <row r="41" spans="1:24" s="26" customFormat="1" ht="14.25">
      <c r="A41" s="675"/>
      <c r="B41" s="646"/>
      <c r="C41" s="523" t="s">
        <v>102</v>
      </c>
      <c r="D41" s="351"/>
      <c r="E41" s="351"/>
      <c r="F41" s="353"/>
      <c r="G41" s="649"/>
      <c r="H41" s="354"/>
      <c r="I41" s="351"/>
      <c r="J41" s="351"/>
      <c r="K41" s="351"/>
      <c r="L41" s="351"/>
      <c r="M41" s="652"/>
      <c r="N41" s="654"/>
      <c r="O41" s="351"/>
      <c r="P41" s="351"/>
      <c r="Q41" s="351"/>
      <c r="R41" s="649"/>
      <c r="S41" s="652"/>
      <c r="T41" s="351"/>
      <c r="U41" s="351"/>
      <c r="V41" s="351"/>
      <c r="W41" s="351"/>
      <c r="X41" s="352"/>
    </row>
    <row r="42" spans="1:24" s="26" customFormat="1" ht="14.25">
      <c r="A42" s="675"/>
      <c r="B42" s="646"/>
      <c r="C42" s="523" t="s">
        <v>358</v>
      </c>
      <c r="D42" s="351"/>
      <c r="E42" s="351"/>
      <c r="F42" s="353"/>
      <c r="G42" s="649"/>
      <c r="H42" s="354"/>
      <c r="I42" s="351"/>
      <c r="J42" s="351"/>
      <c r="K42" s="351"/>
      <c r="L42" s="351"/>
      <c r="M42" s="652"/>
      <c r="N42" s="654"/>
      <c r="O42" s="351"/>
      <c r="P42" s="351"/>
      <c r="Q42" s="351"/>
      <c r="R42" s="649"/>
      <c r="S42" s="652"/>
      <c r="T42" s="351"/>
      <c r="U42" s="351"/>
      <c r="V42" s="351"/>
      <c r="W42" s="351"/>
      <c r="X42" s="352"/>
    </row>
    <row r="43" spans="1:24" s="26" customFormat="1" ht="14.25">
      <c r="A43" s="675"/>
      <c r="B43" s="646"/>
      <c r="C43" s="523" t="s">
        <v>104</v>
      </c>
      <c r="D43" s="351"/>
      <c r="E43" s="351"/>
      <c r="F43" s="353"/>
      <c r="G43" s="649"/>
      <c r="H43" s="354"/>
      <c r="I43" s="351"/>
      <c r="J43" s="351"/>
      <c r="K43" s="351"/>
      <c r="L43" s="351"/>
      <c r="M43" s="652"/>
      <c r="N43" s="654"/>
      <c r="O43" s="351"/>
      <c r="P43" s="351"/>
      <c r="Q43" s="351"/>
      <c r="R43" s="649"/>
      <c r="S43" s="652"/>
      <c r="T43" s="351"/>
      <c r="U43" s="351"/>
      <c r="V43" s="351"/>
      <c r="W43" s="351"/>
      <c r="X43" s="352"/>
    </row>
    <row r="44" spans="1:24" s="26" customFormat="1" ht="14.25">
      <c r="A44" s="675"/>
      <c r="B44" s="646"/>
      <c r="C44" s="523" t="s">
        <v>105</v>
      </c>
      <c r="D44" s="351"/>
      <c r="E44" s="351"/>
      <c r="F44" s="353"/>
      <c r="G44" s="649"/>
      <c r="H44" s="354"/>
      <c r="I44" s="351"/>
      <c r="J44" s="351"/>
      <c r="K44" s="351"/>
      <c r="L44" s="351"/>
      <c r="M44" s="652"/>
      <c r="N44" s="654"/>
      <c r="O44" s="351"/>
      <c r="P44" s="351"/>
      <c r="Q44" s="351"/>
      <c r="R44" s="649"/>
      <c r="S44" s="652"/>
      <c r="T44" s="351"/>
      <c r="U44" s="351"/>
      <c r="V44" s="351"/>
      <c r="W44" s="351"/>
      <c r="X44" s="352"/>
    </row>
    <row r="45" spans="1:24" s="26" customFormat="1" ht="15" thickBot="1">
      <c r="A45" s="675"/>
      <c r="B45" s="646"/>
      <c r="C45" s="524" t="s">
        <v>106</v>
      </c>
      <c r="D45" s="359"/>
      <c r="E45" s="359"/>
      <c r="F45" s="360"/>
      <c r="G45" s="649"/>
      <c r="H45" s="361"/>
      <c r="I45" s="359"/>
      <c r="J45" s="359"/>
      <c r="K45" s="359"/>
      <c r="L45" s="359"/>
      <c r="M45" s="652"/>
      <c r="N45" s="654"/>
      <c r="O45" s="359"/>
      <c r="P45" s="359"/>
      <c r="Q45" s="359"/>
      <c r="R45" s="649"/>
      <c r="S45" s="652"/>
      <c r="T45" s="359"/>
      <c r="U45" s="359"/>
      <c r="V45" s="359"/>
      <c r="W45" s="359"/>
      <c r="X45" s="362"/>
    </row>
    <row r="46" spans="1:24" s="26" customFormat="1" ht="15.75" thickBot="1">
      <c r="A46" s="676"/>
      <c r="B46" s="647"/>
      <c r="C46" s="525" t="s">
        <v>361</v>
      </c>
      <c r="D46" s="561">
        <f>SUM(D38:D45)</f>
        <v>0</v>
      </c>
      <c r="E46" s="561">
        <f>SUM(E38:E45)</f>
        <v>0</v>
      </c>
      <c r="F46" s="561">
        <f>SUM(F38:F45)</f>
        <v>0</v>
      </c>
      <c r="G46" s="340">
        <f>'sumar v EUR'!F15</f>
        <v>200000</v>
      </c>
      <c r="H46" s="561">
        <f>SUM(H38:H45)</f>
        <v>0</v>
      </c>
      <c r="I46" s="561">
        <f>SUM(I38:I45)</f>
        <v>0</v>
      </c>
      <c r="J46" s="561">
        <f>SUM(J38:J45)</f>
        <v>0</v>
      </c>
      <c r="K46" s="561">
        <f>SUM(K38:K45)</f>
        <v>0</v>
      </c>
      <c r="L46" s="561">
        <f>SUM(L38:L45)</f>
        <v>0</v>
      </c>
      <c r="M46" s="562">
        <f>K46/G46</f>
        <v>0</v>
      </c>
      <c r="N46" s="563">
        <f>G46-K46+X46</f>
        <v>200000</v>
      </c>
      <c r="O46" s="561">
        <f>SUM(O38:O45)</f>
        <v>0</v>
      </c>
      <c r="P46" s="561">
        <f>SUM(P38:P45)</f>
        <v>0</v>
      </c>
      <c r="Q46" s="561">
        <f>SUM(Q38:Q45)</f>
        <v>0</v>
      </c>
      <c r="R46" s="398">
        <f>G46-P46</f>
        <v>200000</v>
      </c>
      <c r="S46" s="562">
        <f>P46/G46</f>
        <v>0</v>
      </c>
      <c r="T46" s="561">
        <f>SUM(T38:T45)</f>
        <v>0</v>
      </c>
      <c r="U46" s="561">
        <f>SUM(U38:U45)</f>
        <v>0</v>
      </c>
      <c r="V46" s="561">
        <f>SUM(V38:V45)</f>
        <v>0</v>
      </c>
      <c r="W46" s="561">
        <f>SUM(W38:W45)</f>
        <v>0</v>
      </c>
      <c r="X46" s="561">
        <f>'sumar v EUR'!W15</f>
        <v>0</v>
      </c>
    </row>
    <row r="47" spans="1:24" s="26" customFormat="1" ht="14.25">
      <c r="A47" s="672" t="s">
        <v>251</v>
      </c>
      <c r="B47" s="645" t="s">
        <v>282</v>
      </c>
      <c r="C47" s="522" t="s">
        <v>99</v>
      </c>
      <c r="D47" s="287">
        <v>49</v>
      </c>
      <c r="E47" s="287">
        <v>15578471.069999998</v>
      </c>
      <c r="F47" s="355">
        <v>5793075.370000001</v>
      </c>
      <c r="G47" s="648"/>
      <c r="H47" s="356">
        <v>2</v>
      </c>
      <c r="I47" s="287">
        <v>3283681.6799999997</v>
      </c>
      <c r="J47" s="287">
        <v>3</v>
      </c>
      <c r="K47" s="287">
        <v>1790148.6600000001</v>
      </c>
      <c r="L47" s="287">
        <v>948778.78</v>
      </c>
      <c r="M47" s="651"/>
      <c r="N47" s="653"/>
      <c r="O47" s="287"/>
      <c r="P47" s="287"/>
      <c r="Q47" s="287"/>
      <c r="R47" s="648"/>
      <c r="S47" s="651"/>
      <c r="T47" s="287">
        <v>1</v>
      </c>
      <c r="U47" s="287"/>
      <c r="V47" s="287"/>
      <c r="W47" s="287"/>
      <c r="X47" s="357">
        <v>599988.66</v>
      </c>
    </row>
    <row r="48" spans="1:24" s="28" customFormat="1" ht="14.25">
      <c r="A48" s="673"/>
      <c r="B48" s="646"/>
      <c r="C48" s="523" t="s">
        <v>385</v>
      </c>
      <c r="D48" s="351">
        <v>303</v>
      </c>
      <c r="E48" s="351">
        <v>153740371.17499992</v>
      </c>
      <c r="F48" s="353">
        <v>75337503.985000014</v>
      </c>
      <c r="G48" s="649"/>
      <c r="H48" s="354">
        <v>12</v>
      </c>
      <c r="I48" s="351">
        <v>20168649.420000002</v>
      </c>
      <c r="J48" s="351">
        <v>64</v>
      </c>
      <c r="K48" s="351">
        <v>34989171.134999998</v>
      </c>
      <c r="L48" s="351">
        <v>26241878.298749998</v>
      </c>
      <c r="M48" s="652"/>
      <c r="N48" s="654"/>
      <c r="O48" s="351">
        <v>26</v>
      </c>
      <c r="P48" s="351">
        <v>4412544.8900000006</v>
      </c>
      <c r="Q48" s="351">
        <v>3309408.5900000008</v>
      </c>
      <c r="R48" s="649"/>
      <c r="S48" s="652"/>
      <c r="T48" s="351"/>
      <c r="U48" s="351">
        <v>11</v>
      </c>
      <c r="V48" s="351">
        <v>2148474.66</v>
      </c>
      <c r="W48" s="351">
        <v>1611355.97</v>
      </c>
      <c r="X48" s="352">
        <v>1886.4199999999764</v>
      </c>
    </row>
    <row r="49" spans="1:24" s="26" customFormat="1" ht="14.25">
      <c r="A49" s="673"/>
      <c r="B49" s="646"/>
      <c r="C49" s="523" t="s">
        <v>101</v>
      </c>
      <c r="D49" s="351">
        <v>227</v>
      </c>
      <c r="E49" s="351">
        <v>87804042.539999932</v>
      </c>
      <c r="F49" s="353">
        <v>40852694.840000004</v>
      </c>
      <c r="G49" s="649"/>
      <c r="H49" s="354">
        <v>12</v>
      </c>
      <c r="I49" s="351">
        <v>19849198.819999997</v>
      </c>
      <c r="J49" s="351">
        <v>28</v>
      </c>
      <c r="K49" s="351">
        <v>8397897.7000000011</v>
      </c>
      <c r="L49" s="351">
        <v>6298423.2699999986</v>
      </c>
      <c r="M49" s="652"/>
      <c r="N49" s="654"/>
      <c r="O49" s="351">
        <v>13</v>
      </c>
      <c r="P49" s="351">
        <v>852937.40000000014</v>
      </c>
      <c r="Q49" s="351">
        <v>639703.03</v>
      </c>
      <c r="R49" s="649"/>
      <c r="S49" s="652"/>
      <c r="T49" s="351"/>
      <c r="U49" s="351">
        <v>8</v>
      </c>
      <c r="V49" s="351">
        <v>226806.95</v>
      </c>
      <c r="W49" s="351">
        <v>170105.21</v>
      </c>
      <c r="X49" s="352"/>
    </row>
    <row r="50" spans="1:24" s="26" customFormat="1" ht="14.25">
      <c r="A50" s="673"/>
      <c r="B50" s="646"/>
      <c r="C50" s="523" t="s">
        <v>102</v>
      </c>
      <c r="D50" s="351">
        <v>324</v>
      </c>
      <c r="E50" s="351">
        <v>190742022.63999987</v>
      </c>
      <c r="F50" s="353">
        <v>88616993.649999902</v>
      </c>
      <c r="G50" s="649"/>
      <c r="H50" s="354">
        <v>25</v>
      </c>
      <c r="I50" s="351">
        <v>46803188.549999997</v>
      </c>
      <c r="J50" s="351">
        <v>84</v>
      </c>
      <c r="K50" s="351">
        <v>37158195.109999992</v>
      </c>
      <c r="L50" s="351">
        <v>27868646.282500003</v>
      </c>
      <c r="M50" s="652"/>
      <c r="N50" s="654"/>
      <c r="O50" s="351">
        <v>33</v>
      </c>
      <c r="P50" s="351">
        <v>4354693.5</v>
      </c>
      <c r="Q50" s="351">
        <v>3266020.0700000008</v>
      </c>
      <c r="R50" s="649"/>
      <c r="S50" s="652"/>
      <c r="T50" s="351">
        <v>1</v>
      </c>
      <c r="U50" s="351">
        <v>19</v>
      </c>
      <c r="V50" s="351">
        <v>3390480.28</v>
      </c>
      <c r="W50" s="351">
        <v>2542860.17</v>
      </c>
      <c r="X50" s="352">
        <v>801915.64</v>
      </c>
    </row>
    <row r="51" spans="1:24" s="26" customFormat="1" ht="14.25">
      <c r="A51" s="673"/>
      <c r="B51" s="646"/>
      <c r="C51" s="523" t="s">
        <v>358</v>
      </c>
      <c r="D51" s="351">
        <v>273</v>
      </c>
      <c r="E51" s="351">
        <v>112386609.48000002</v>
      </c>
      <c r="F51" s="353">
        <v>54709375.469999984</v>
      </c>
      <c r="G51" s="649"/>
      <c r="H51" s="354">
        <v>17</v>
      </c>
      <c r="I51" s="351">
        <v>29331880.350000001</v>
      </c>
      <c r="J51" s="351">
        <v>17</v>
      </c>
      <c r="K51" s="351">
        <v>11960027.080000002</v>
      </c>
      <c r="L51" s="351">
        <v>8970020.2699999996</v>
      </c>
      <c r="M51" s="652"/>
      <c r="N51" s="654"/>
      <c r="O51" s="351">
        <v>5</v>
      </c>
      <c r="P51" s="351">
        <v>636103.19999999995</v>
      </c>
      <c r="Q51" s="351">
        <v>477077.39</v>
      </c>
      <c r="R51" s="649"/>
      <c r="S51" s="652"/>
      <c r="T51" s="351"/>
      <c r="U51" s="351">
        <v>1</v>
      </c>
      <c r="V51" s="351">
        <v>177500</v>
      </c>
      <c r="W51" s="351">
        <v>133125</v>
      </c>
      <c r="X51" s="352"/>
    </row>
    <row r="52" spans="1:24" s="26" customFormat="1" ht="14.25">
      <c r="A52" s="673"/>
      <c r="B52" s="646"/>
      <c r="C52" s="523" t="s">
        <v>104</v>
      </c>
      <c r="D52" s="351">
        <v>132</v>
      </c>
      <c r="E52" s="351">
        <v>62279574.584999979</v>
      </c>
      <c r="F52" s="353">
        <v>29866197.539999995</v>
      </c>
      <c r="G52" s="649"/>
      <c r="H52" s="354">
        <v>8</v>
      </c>
      <c r="I52" s="351">
        <v>13515460.59</v>
      </c>
      <c r="J52" s="351">
        <v>21</v>
      </c>
      <c r="K52" s="351">
        <v>11556471.859999999</v>
      </c>
      <c r="L52" s="351">
        <v>8667353.8599999994</v>
      </c>
      <c r="M52" s="652"/>
      <c r="N52" s="654"/>
      <c r="O52" s="351">
        <v>6</v>
      </c>
      <c r="P52" s="351">
        <v>413742.08999999997</v>
      </c>
      <c r="Q52" s="351">
        <v>310306.56</v>
      </c>
      <c r="R52" s="649"/>
      <c r="S52" s="652"/>
      <c r="T52" s="351"/>
      <c r="U52" s="351">
        <v>3</v>
      </c>
      <c r="V52" s="351">
        <v>154299.5</v>
      </c>
      <c r="W52" s="351">
        <v>115724.62</v>
      </c>
      <c r="X52" s="352">
        <v>0.40000000000145519</v>
      </c>
    </row>
    <row r="53" spans="1:24" s="26" customFormat="1" ht="14.25">
      <c r="A53" s="673"/>
      <c r="B53" s="646"/>
      <c r="C53" s="523" t="s">
        <v>105</v>
      </c>
      <c r="D53" s="351">
        <v>231</v>
      </c>
      <c r="E53" s="351">
        <v>110040979.07000004</v>
      </c>
      <c r="F53" s="353">
        <v>49933806.989999995</v>
      </c>
      <c r="G53" s="649"/>
      <c r="H53" s="354">
        <v>16</v>
      </c>
      <c r="I53" s="351">
        <v>27707750.799999997</v>
      </c>
      <c r="J53" s="351">
        <v>40</v>
      </c>
      <c r="K53" s="351">
        <v>12451365.250000002</v>
      </c>
      <c r="L53" s="351">
        <v>9338523.915000001</v>
      </c>
      <c r="M53" s="652"/>
      <c r="N53" s="654"/>
      <c r="O53" s="351">
        <v>16</v>
      </c>
      <c r="P53" s="351">
        <v>2049808.67</v>
      </c>
      <c r="Q53" s="351">
        <v>1537356.49</v>
      </c>
      <c r="R53" s="649"/>
      <c r="S53" s="652"/>
      <c r="T53" s="351">
        <v>1</v>
      </c>
      <c r="U53" s="351">
        <v>8</v>
      </c>
      <c r="V53" s="351">
        <v>1013356.9</v>
      </c>
      <c r="W53" s="351">
        <v>760017.66999999993</v>
      </c>
      <c r="X53" s="352">
        <v>549729.88</v>
      </c>
    </row>
    <row r="54" spans="1:24" s="26" customFormat="1" ht="15" thickBot="1">
      <c r="A54" s="673"/>
      <c r="B54" s="646"/>
      <c r="C54" s="524" t="s">
        <v>106</v>
      </c>
      <c r="D54" s="359">
        <v>169</v>
      </c>
      <c r="E54" s="359">
        <v>70457735.849999994</v>
      </c>
      <c r="F54" s="360">
        <v>34405736.069999978</v>
      </c>
      <c r="G54" s="649"/>
      <c r="H54" s="361">
        <v>10</v>
      </c>
      <c r="I54" s="359">
        <v>16557776.029999999</v>
      </c>
      <c r="J54" s="359">
        <v>9</v>
      </c>
      <c r="K54" s="359">
        <v>6201487.2700000005</v>
      </c>
      <c r="L54" s="359">
        <v>4651115.4450000003</v>
      </c>
      <c r="M54" s="652"/>
      <c r="N54" s="654"/>
      <c r="O54" s="359">
        <v>3</v>
      </c>
      <c r="P54" s="359">
        <v>582765.74</v>
      </c>
      <c r="Q54" s="359">
        <v>437074.3</v>
      </c>
      <c r="R54" s="649"/>
      <c r="S54" s="652"/>
      <c r="T54" s="359"/>
      <c r="U54" s="359">
        <v>1</v>
      </c>
      <c r="V54" s="359">
        <v>51457.5</v>
      </c>
      <c r="W54" s="359">
        <v>38593.120000000003</v>
      </c>
      <c r="X54" s="362">
        <v>0</v>
      </c>
    </row>
    <row r="55" spans="1:24" s="26" customFormat="1" ht="15.75" thickBot="1">
      <c r="A55" s="674"/>
      <c r="B55" s="647"/>
      <c r="C55" s="525" t="s">
        <v>361</v>
      </c>
      <c r="D55" s="561">
        <f>SUM(D47:D54)</f>
        <v>1708</v>
      </c>
      <c r="E55" s="561">
        <f>SUM(E47:E54)</f>
        <v>803029806.40999985</v>
      </c>
      <c r="F55" s="561">
        <f>SUM(F47:F54)</f>
        <v>379515383.9149999</v>
      </c>
      <c r="G55" s="340">
        <f>'sumar v EUR'!F17</f>
        <v>227752740</v>
      </c>
      <c r="H55" s="561">
        <f>SUM(H47:H54)</f>
        <v>102</v>
      </c>
      <c r="I55" s="561">
        <f>SUM(I47:I54)</f>
        <v>177217586.23999998</v>
      </c>
      <c r="J55" s="561">
        <f>SUM(J47:J54)</f>
        <v>266</v>
      </c>
      <c r="K55" s="561">
        <f>SUM(K47:K54)</f>
        <v>124504764.06499998</v>
      </c>
      <c r="L55" s="561">
        <f>SUM(L47:L54)</f>
        <v>92984740.121250004</v>
      </c>
      <c r="M55" s="562">
        <f>K55/G55</f>
        <v>0.54666637189524037</v>
      </c>
      <c r="N55" s="563">
        <f>G55-K55+X55</f>
        <v>105201496.93500002</v>
      </c>
      <c r="O55" s="561">
        <f>SUM(O47:O54)</f>
        <v>102</v>
      </c>
      <c r="P55" s="561">
        <f>SUM(P47:P54)</f>
        <v>13302595.49</v>
      </c>
      <c r="Q55" s="561">
        <f>SUM(Q47:Q54)</f>
        <v>9976946.4300000016</v>
      </c>
      <c r="R55" s="398">
        <f>G55-P55</f>
        <v>214450144.50999999</v>
      </c>
      <c r="S55" s="562">
        <f>P55/G55</f>
        <v>5.8408059064404667E-2</v>
      </c>
      <c r="T55" s="561">
        <f>SUM(T47:T54)</f>
        <v>3</v>
      </c>
      <c r="U55" s="561">
        <f>SUM(U47:U54)</f>
        <v>51</v>
      </c>
      <c r="V55" s="561">
        <f>SUM(V47:V54)</f>
        <v>7162375.790000001</v>
      </c>
      <c r="W55" s="561">
        <f>SUM(W47:W54)</f>
        <v>5371781.7599999998</v>
      </c>
      <c r="X55" s="561">
        <f>'sumar v EUR'!W17</f>
        <v>1953521</v>
      </c>
    </row>
    <row r="56" spans="1:24" s="26" customFormat="1" ht="14.25">
      <c r="A56" s="672" t="s">
        <v>252</v>
      </c>
      <c r="B56" s="645" t="s">
        <v>362</v>
      </c>
      <c r="C56" s="522" t="s">
        <v>99</v>
      </c>
      <c r="D56" s="287">
        <v>26</v>
      </c>
      <c r="E56" s="287">
        <v>15298732.699999999</v>
      </c>
      <c r="F56" s="355">
        <v>5926772.6899999995</v>
      </c>
      <c r="G56" s="648"/>
      <c r="H56" s="356">
        <v>13</v>
      </c>
      <c r="I56" s="287">
        <v>7826051.1100000003</v>
      </c>
      <c r="J56" s="287">
        <v>11</v>
      </c>
      <c r="K56" s="287">
        <v>2338096.1399999997</v>
      </c>
      <c r="L56" s="287">
        <v>1239191.05</v>
      </c>
      <c r="M56" s="651"/>
      <c r="N56" s="653"/>
      <c r="O56" s="287"/>
      <c r="P56" s="287"/>
      <c r="Q56" s="287"/>
      <c r="R56" s="648"/>
      <c r="S56" s="651"/>
      <c r="T56" s="287"/>
      <c r="U56" s="287"/>
      <c r="V56" s="287"/>
      <c r="W56" s="287"/>
      <c r="X56" s="357"/>
    </row>
    <row r="57" spans="1:24" s="26" customFormat="1" ht="14.25">
      <c r="A57" s="675"/>
      <c r="B57" s="646"/>
      <c r="C57" s="523" t="s">
        <v>385</v>
      </c>
      <c r="D57" s="351">
        <v>100</v>
      </c>
      <c r="E57" s="351">
        <v>105984181.77999997</v>
      </c>
      <c r="F57" s="353">
        <v>52847065.420000002</v>
      </c>
      <c r="G57" s="649"/>
      <c r="H57" s="354">
        <v>23</v>
      </c>
      <c r="I57" s="351">
        <v>26250843.359999999</v>
      </c>
      <c r="J57" s="351">
        <v>66</v>
      </c>
      <c r="K57" s="351">
        <v>34777531.189999998</v>
      </c>
      <c r="L57" s="351">
        <v>26083148.244999986</v>
      </c>
      <c r="M57" s="652"/>
      <c r="N57" s="654"/>
      <c r="O57" s="351">
        <v>10</v>
      </c>
      <c r="P57" s="351">
        <v>4010306.8200000003</v>
      </c>
      <c r="Q57" s="351">
        <v>3007730.0900000003</v>
      </c>
      <c r="R57" s="649"/>
      <c r="S57" s="652"/>
      <c r="T57" s="351"/>
      <c r="U57" s="351">
        <v>5</v>
      </c>
      <c r="V57" s="351">
        <v>3139471.1900000004</v>
      </c>
      <c r="W57" s="351">
        <v>2354603.38</v>
      </c>
      <c r="X57" s="352">
        <v>0.40000000002328306</v>
      </c>
    </row>
    <row r="58" spans="1:24" s="26" customFormat="1" ht="14.25">
      <c r="A58" s="675"/>
      <c r="B58" s="646"/>
      <c r="C58" s="523" t="s">
        <v>101</v>
      </c>
      <c r="D58" s="351">
        <v>62</v>
      </c>
      <c r="E58" s="351">
        <v>58804256.020000011</v>
      </c>
      <c r="F58" s="353">
        <v>28708238.970000006</v>
      </c>
      <c r="G58" s="649"/>
      <c r="H58" s="354">
        <v>16</v>
      </c>
      <c r="I58" s="351">
        <v>20205693.949999999</v>
      </c>
      <c r="J58" s="351">
        <v>42</v>
      </c>
      <c r="K58" s="351">
        <v>16101456.440000001</v>
      </c>
      <c r="L58" s="351">
        <v>12076092.227499997</v>
      </c>
      <c r="M58" s="652"/>
      <c r="N58" s="654"/>
      <c r="O58" s="351">
        <v>3</v>
      </c>
      <c r="P58" s="351">
        <v>379849.75</v>
      </c>
      <c r="Q58" s="351">
        <v>284887.3</v>
      </c>
      <c r="R58" s="649"/>
      <c r="S58" s="652"/>
      <c r="T58" s="351"/>
      <c r="U58" s="351">
        <v>2</v>
      </c>
      <c r="V58" s="351">
        <v>379428.3</v>
      </c>
      <c r="W58" s="351">
        <v>284571.21999999997</v>
      </c>
      <c r="X58" s="352"/>
    </row>
    <row r="59" spans="1:24" s="26" customFormat="1" ht="14.25">
      <c r="A59" s="675"/>
      <c r="B59" s="646"/>
      <c r="C59" s="523" t="s">
        <v>102</v>
      </c>
      <c r="D59" s="351">
        <v>135</v>
      </c>
      <c r="E59" s="351">
        <v>137870413.56561428</v>
      </c>
      <c r="F59" s="353">
        <v>65524568.890000023</v>
      </c>
      <c r="G59" s="649"/>
      <c r="H59" s="354">
        <v>37</v>
      </c>
      <c r="I59" s="351">
        <v>42380940.220000006</v>
      </c>
      <c r="J59" s="351">
        <v>87</v>
      </c>
      <c r="K59" s="297">
        <v>39294962.820000015</v>
      </c>
      <c r="L59" s="297">
        <v>29471221.887500003</v>
      </c>
      <c r="M59" s="652"/>
      <c r="N59" s="654"/>
      <c r="O59" s="351">
        <v>6</v>
      </c>
      <c r="P59" s="351">
        <v>1405454.78</v>
      </c>
      <c r="Q59" s="351">
        <v>1054091.06</v>
      </c>
      <c r="R59" s="649"/>
      <c r="S59" s="652"/>
      <c r="T59" s="351">
        <v>1</v>
      </c>
      <c r="U59" s="351">
        <v>2</v>
      </c>
      <c r="V59" s="351">
        <v>796292</v>
      </c>
      <c r="W59" s="351">
        <v>597218.99</v>
      </c>
      <c r="X59" s="352">
        <v>273807.2</v>
      </c>
    </row>
    <row r="60" spans="1:24" s="26" customFormat="1" ht="14.25">
      <c r="A60" s="675"/>
      <c r="B60" s="646"/>
      <c r="C60" s="523" t="s">
        <v>358</v>
      </c>
      <c r="D60" s="351">
        <v>81</v>
      </c>
      <c r="E60" s="351">
        <v>89324952.750000015</v>
      </c>
      <c r="F60" s="353">
        <v>42955361.090000011</v>
      </c>
      <c r="G60" s="649"/>
      <c r="H60" s="354">
        <v>12</v>
      </c>
      <c r="I60" s="351">
        <v>15595518.079999998</v>
      </c>
      <c r="J60" s="351">
        <v>61</v>
      </c>
      <c r="K60" s="351">
        <v>29952082.510000013</v>
      </c>
      <c r="L60" s="351">
        <v>22464061.732500002</v>
      </c>
      <c r="M60" s="652"/>
      <c r="N60" s="654"/>
      <c r="O60" s="351">
        <v>5</v>
      </c>
      <c r="P60" s="351">
        <v>875784.28</v>
      </c>
      <c r="Q60" s="351">
        <v>656838.19999999995</v>
      </c>
      <c r="R60" s="649"/>
      <c r="S60" s="652"/>
      <c r="T60" s="351">
        <v>2</v>
      </c>
      <c r="U60" s="351">
        <v>2</v>
      </c>
      <c r="V60" s="351">
        <v>365657.01</v>
      </c>
      <c r="W60" s="351">
        <v>274242.75</v>
      </c>
      <c r="X60" s="352">
        <v>1108856.02</v>
      </c>
    </row>
    <row r="61" spans="1:24" s="26" customFormat="1" ht="14.25">
      <c r="A61" s="675"/>
      <c r="B61" s="646"/>
      <c r="C61" s="523" t="s">
        <v>104</v>
      </c>
      <c r="D61" s="351">
        <v>67</v>
      </c>
      <c r="E61" s="351">
        <v>58274428.579999983</v>
      </c>
      <c r="F61" s="353">
        <v>26583020.009999998</v>
      </c>
      <c r="G61" s="649"/>
      <c r="H61" s="354">
        <v>14</v>
      </c>
      <c r="I61" s="351">
        <v>19739803.66</v>
      </c>
      <c r="J61" s="351">
        <v>48</v>
      </c>
      <c r="K61" s="351">
        <v>14097176.359999999</v>
      </c>
      <c r="L61" s="351">
        <v>10572882.174999995</v>
      </c>
      <c r="M61" s="652"/>
      <c r="N61" s="654"/>
      <c r="O61" s="351">
        <v>3</v>
      </c>
      <c r="P61" s="351">
        <v>433353.4</v>
      </c>
      <c r="Q61" s="351">
        <v>325015.05</v>
      </c>
      <c r="R61" s="649"/>
      <c r="S61" s="652"/>
      <c r="T61" s="351"/>
      <c r="U61" s="351">
        <v>2</v>
      </c>
      <c r="V61" s="351">
        <v>363153.4</v>
      </c>
      <c r="W61" s="351">
        <v>272365.05</v>
      </c>
      <c r="X61" s="352">
        <v>499.60000000000582</v>
      </c>
    </row>
    <row r="62" spans="1:24" s="26" customFormat="1" ht="14.25">
      <c r="A62" s="675"/>
      <c r="B62" s="646"/>
      <c r="C62" s="523" t="s">
        <v>105</v>
      </c>
      <c r="D62" s="351">
        <v>88</v>
      </c>
      <c r="E62" s="351">
        <v>90437832.980000019</v>
      </c>
      <c r="F62" s="353">
        <v>42985943.04999999</v>
      </c>
      <c r="G62" s="649"/>
      <c r="H62" s="354">
        <v>26</v>
      </c>
      <c r="I62" s="351">
        <v>40614093.590000004</v>
      </c>
      <c r="J62" s="351">
        <v>57</v>
      </c>
      <c r="K62" s="351">
        <v>20490804.220000006</v>
      </c>
      <c r="L62" s="351">
        <v>15368103.055</v>
      </c>
      <c r="M62" s="652"/>
      <c r="N62" s="654"/>
      <c r="O62" s="351">
        <v>6</v>
      </c>
      <c r="P62" s="351">
        <v>1107711.6599999999</v>
      </c>
      <c r="Q62" s="351">
        <v>830783.72</v>
      </c>
      <c r="R62" s="649"/>
      <c r="S62" s="652"/>
      <c r="T62" s="351"/>
      <c r="U62" s="351">
        <v>4</v>
      </c>
      <c r="V62" s="351">
        <v>519797.39999999997</v>
      </c>
      <c r="W62" s="351">
        <v>389848.04000000004</v>
      </c>
      <c r="X62" s="352">
        <v>0</v>
      </c>
    </row>
    <row r="63" spans="1:24" s="26" customFormat="1" ht="15" thickBot="1">
      <c r="A63" s="675"/>
      <c r="B63" s="646"/>
      <c r="C63" s="524" t="s">
        <v>106</v>
      </c>
      <c r="D63" s="359">
        <v>59</v>
      </c>
      <c r="E63" s="359">
        <v>41633310.799999997</v>
      </c>
      <c r="F63" s="360">
        <v>20238076.549999997</v>
      </c>
      <c r="G63" s="649"/>
      <c r="H63" s="361">
        <v>14</v>
      </c>
      <c r="I63" s="359">
        <v>15985749.48</v>
      </c>
      <c r="J63" s="359">
        <v>40</v>
      </c>
      <c r="K63" s="359">
        <v>9434658.0900000017</v>
      </c>
      <c r="L63" s="359">
        <v>7075993.4649999999</v>
      </c>
      <c r="M63" s="652"/>
      <c r="N63" s="654"/>
      <c r="O63" s="359">
        <v>5</v>
      </c>
      <c r="P63" s="359">
        <v>956515.03</v>
      </c>
      <c r="Q63" s="359">
        <v>717386.26</v>
      </c>
      <c r="R63" s="649"/>
      <c r="S63" s="652"/>
      <c r="T63" s="359"/>
      <c r="U63" s="359"/>
      <c r="V63" s="359"/>
      <c r="W63" s="359"/>
      <c r="X63" s="362"/>
    </row>
    <row r="64" spans="1:24" s="26" customFormat="1" ht="15.75" thickBot="1">
      <c r="A64" s="676"/>
      <c r="B64" s="647"/>
      <c r="C64" s="525" t="s">
        <v>361</v>
      </c>
      <c r="D64" s="561">
        <f>SUM(D56:D63)</f>
        <v>618</v>
      </c>
      <c r="E64" s="561">
        <f>SUM(E56:E63)</f>
        <v>597628109.17561424</v>
      </c>
      <c r="F64" s="561">
        <f>SUM(F56:F63)</f>
        <v>285769046.67000002</v>
      </c>
      <c r="G64" s="340">
        <f>'sumar v EUR'!F19</f>
        <v>200000000</v>
      </c>
      <c r="H64" s="561">
        <f>SUM(H56:H63)</f>
        <v>155</v>
      </c>
      <c r="I64" s="561">
        <f>SUM(I56:I63)</f>
        <v>188598693.45000002</v>
      </c>
      <c r="J64" s="561">
        <f>SUM(J56:J63)</f>
        <v>412</v>
      </c>
      <c r="K64" s="561">
        <f>SUM(K56:K63)</f>
        <v>166486767.77000004</v>
      </c>
      <c r="L64" s="561">
        <f>SUM(L56:L63)</f>
        <v>124350693.83750001</v>
      </c>
      <c r="M64" s="562">
        <f>K64/G64</f>
        <v>0.83243383885000022</v>
      </c>
      <c r="N64" s="563">
        <f>G64-K64+X64</f>
        <v>34896395.449999958</v>
      </c>
      <c r="O64" s="561">
        <f>SUM(O56:O63)</f>
        <v>38</v>
      </c>
      <c r="P64" s="561">
        <f>SUM(P56:P63)</f>
        <v>9168975.7200000007</v>
      </c>
      <c r="Q64" s="561">
        <f>SUM(Q56:Q63)</f>
        <v>6876731.6799999997</v>
      </c>
      <c r="R64" s="398">
        <f>G64-P64</f>
        <v>190831024.28</v>
      </c>
      <c r="S64" s="562">
        <f>P64/G64</f>
        <v>4.5844878600000007E-2</v>
      </c>
      <c r="T64" s="561">
        <f>SUM(T56:T63)</f>
        <v>3</v>
      </c>
      <c r="U64" s="561">
        <f>SUM(U56:U63)</f>
        <v>17</v>
      </c>
      <c r="V64" s="561">
        <f>SUM(V56:V63)</f>
        <v>5563799.3000000007</v>
      </c>
      <c r="W64" s="561">
        <f>SUM(W56:W63)</f>
        <v>4172849.4299999997</v>
      </c>
      <c r="X64" s="561">
        <f>'sumar v EUR'!W19</f>
        <v>1383163.2200000002</v>
      </c>
    </row>
    <row r="65" spans="1:24" s="26" customFormat="1" ht="14.25">
      <c r="A65" s="642" t="s">
        <v>253</v>
      </c>
      <c r="B65" s="645" t="s">
        <v>313</v>
      </c>
      <c r="C65" s="522" t="s">
        <v>99</v>
      </c>
      <c r="D65" s="287">
        <v>2</v>
      </c>
      <c r="E65" s="287">
        <v>236488.65000000002</v>
      </c>
      <c r="F65" s="355">
        <v>189190.91</v>
      </c>
      <c r="G65" s="648"/>
      <c r="H65" s="356">
        <v>1</v>
      </c>
      <c r="I65" s="287">
        <v>110949.63</v>
      </c>
      <c r="J65" s="287">
        <v>1</v>
      </c>
      <c r="K65" s="287">
        <v>100431.21</v>
      </c>
      <c r="L65" s="287">
        <v>53228.54</v>
      </c>
      <c r="M65" s="651"/>
      <c r="N65" s="653"/>
      <c r="O65" s="287"/>
      <c r="P65" s="287"/>
      <c r="Q65" s="287"/>
      <c r="R65" s="648"/>
      <c r="S65" s="651"/>
      <c r="T65" s="287"/>
      <c r="U65" s="287"/>
      <c r="V65" s="287"/>
      <c r="W65" s="287"/>
      <c r="X65" s="357"/>
    </row>
    <row r="66" spans="1:24" s="26" customFormat="1" ht="14.25">
      <c r="A66" s="643"/>
      <c r="B66" s="646"/>
      <c r="C66" s="523" t="s">
        <v>385</v>
      </c>
      <c r="D66" s="351">
        <v>43</v>
      </c>
      <c r="E66" s="351">
        <v>31023993.509999994</v>
      </c>
      <c r="F66" s="353">
        <v>28139024.339999992</v>
      </c>
      <c r="G66" s="649"/>
      <c r="H66" s="354">
        <v>11</v>
      </c>
      <c r="I66" s="351">
        <v>6426320.2299999995</v>
      </c>
      <c r="J66" s="351">
        <v>28</v>
      </c>
      <c r="K66" s="351">
        <v>19331324.100000001</v>
      </c>
      <c r="L66" s="351">
        <v>14498493.01</v>
      </c>
      <c r="M66" s="652"/>
      <c r="N66" s="654"/>
      <c r="O66" s="351">
        <v>5</v>
      </c>
      <c r="P66" s="351">
        <v>2227286.17</v>
      </c>
      <c r="Q66" s="351">
        <v>1670464.61</v>
      </c>
      <c r="R66" s="649"/>
      <c r="S66" s="652"/>
      <c r="T66" s="351"/>
      <c r="U66" s="351">
        <v>3</v>
      </c>
      <c r="V66" s="351">
        <v>2107048.69</v>
      </c>
      <c r="W66" s="351">
        <v>1580286.5</v>
      </c>
      <c r="X66" s="352">
        <v>1.0000000009313226E-2</v>
      </c>
    </row>
    <row r="67" spans="1:24" s="26" customFormat="1" ht="14.25">
      <c r="A67" s="643"/>
      <c r="B67" s="646"/>
      <c r="C67" s="523" t="s">
        <v>101</v>
      </c>
      <c r="D67" s="351">
        <v>26</v>
      </c>
      <c r="E67" s="351">
        <v>20627866.969999999</v>
      </c>
      <c r="F67" s="353">
        <v>19253985.890000001</v>
      </c>
      <c r="G67" s="649"/>
      <c r="H67" s="354">
        <v>10</v>
      </c>
      <c r="I67" s="351">
        <v>6479673.4299999997</v>
      </c>
      <c r="J67" s="351">
        <v>16</v>
      </c>
      <c r="K67" s="351">
        <v>12929461.180000002</v>
      </c>
      <c r="L67" s="351">
        <v>9697095.8599999994</v>
      </c>
      <c r="M67" s="652"/>
      <c r="N67" s="654"/>
      <c r="O67" s="351">
        <v>1</v>
      </c>
      <c r="P67" s="351">
        <v>124425.84</v>
      </c>
      <c r="Q67" s="351">
        <v>93319.38</v>
      </c>
      <c r="R67" s="649"/>
      <c r="S67" s="652"/>
      <c r="T67" s="351"/>
      <c r="U67" s="351"/>
      <c r="V67" s="351"/>
      <c r="W67" s="351"/>
      <c r="X67" s="352"/>
    </row>
    <row r="68" spans="1:24" s="26" customFormat="1" ht="14.25">
      <c r="A68" s="643"/>
      <c r="B68" s="646"/>
      <c r="C68" s="523" t="s">
        <v>102</v>
      </c>
      <c r="D68" s="351">
        <v>15</v>
      </c>
      <c r="E68" s="351">
        <v>8870072.459999999</v>
      </c>
      <c r="F68" s="353">
        <v>8286479.1399999987</v>
      </c>
      <c r="G68" s="649"/>
      <c r="H68" s="354">
        <v>8</v>
      </c>
      <c r="I68" s="351">
        <v>4948763.6099999994</v>
      </c>
      <c r="J68" s="351">
        <v>7</v>
      </c>
      <c r="K68" s="351">
        <v>3684121.17</v>
      </c>
      <c r="L68" s="351">
        <v>2763090.86</v>
      </c>
      <c r="M68" s="652"/>
      <c r="N68" s="654"/>
      <c r="O68" s="351">
        <v>3</v>
      </c>
      <c r="P68" s="351">
        <v>1840775.63</v>
      </c>
      <c r="Q68" s="351">
        <v>1380581.71</v>
      </c>
      <c r="R68" s="649"/>
      <c r="S68" s="652"/>
      <c r="T68" s="351"/>
      <c r="U68" s="351">
        <v>1</v>
      </c>
      <c r="V68" s="351">
        <v>886619.78</v>
      </c>
      <c r="W68" s="351">
        <v>664964.82999999996</v>
      </c>
      <c r="X68" s="352">
        <v>3403.8199999999488</v>
      </c>
    </row>
    <row r="69" spans="1:24" s="26" customFormat="1" ht="14.25">
      <c r="A69" s="643"/>
      <c r="B69" s="646"/>
      <c r="C69" s="523" t="s">
        <v>358</v>
      </c>
      <c r="D69" s="351">
        <v>46</v>
      </c>
      <c r="E69" s="351">
        <v>32601672.84</v>
      </c>
      <c r="F69" s="353">
        <v>29986729.27</v>
      </c>
      <c r="G69" s="649"/>
      <c r="H69" s="354">
        <v>17</v>
      </c>
      <c r="I69" s="351">
        <v>9702816.5100000016</v>
      </c>
      <c r="J69" s="351">
        <v>26</v>
      </c>
      <c r="K69" s="351">
        <v>20244624.749999996</v>
      </c>
      <c r="L69" s="351">
        <v>15183531.734999998</v>
      </c>
      <c r="M69" s="652"/>
      <c r="N69" s="654"/>
      <c r="O69" s="351">
        <v>3</v>
      </c>
      <c r="P69" s="351">
        <v>1004849.35</v>
      </c>
      <c r="Q69" s="351">
        <v>753637.01</v>
      </c>
      <c r="R69" s="649"/>
      <c r="S69" s="652"/>
      <c r="T69" s="351"/>
      <c r="U69" s="351">
        <v>1</v>
      </c>
      <c r="V69" s="351">
        <v>767604.44</v>
      </c>
      <c r="W69" s="351">
        <v>575703.32999999996</v>
      </c>
      <c r="X69" s="352">
        <v>1.0000000009313226E-2</v>
      </c>
    </row>
    <row r="70" spans="1:24" s="26" customFormat="1" ht="14.25">
      <c r="A70" s="643"/>
      <c r="B70" s="646"/>
      <c r="C70" s="523" t="s">
        <v>104</v>
      </c>
      <c r="D70" s="351">
        <v>34</v>
      </c>
      <c r="E70" s="351">
        <v>23968934.310000002</v>
      </c>
      <c r="F70" s="353">
        <v>21812806.48</v>
      </c>
      <c r="G70" s="649"/>
      <c r="H70" s="354">
        <v>19</v>
      </c>
      <c r="I70" s="351">
        <v>13462026.189999998</v>
      </c>
      <c r="J70" s="351">
        <v>15</v>
      </c>
      <c r="K70" s="351">
        <v>9120276.8200000003</v>
      </c>
      <c r="L70" s="351">
        <v>6840207.6000000006</v>
      </c>
      <c r="M70" s="652"/>
      <c r="N70" s="654"/>
      <c r="O70" s="351">
        <v>3</v>
      </c>
      <c r="P70" s="351">
        <v>550476.28</v>
      </c>
      <c r="Q70" s="351">
        <v>412857.20999999996</v>
      </c>
      <c r="R70" s="649"/>
      <c r="S70" s="652"/>
      <c r="T70" s="351"/>
      <c r="U70" s="351">
        <v>1</v>
      </c>
      <c r="V70" s="351">
        <v>550476.28</v>
      </c>
      <c r="W70" s="351">
        <v>412857.20999999996</v>
      </c>
      <c r="X70" s="352"/>
    </row>
    <row r="71" spans="1:24" s="26" customFormat="1" ht="14.25">
      <c r="A71" s="643"/>
      <c r="B71" s="646"/>
      <c r="C71" s="523" t="s">
        <v>105</v>
      </c>
      <c r="D71" s="351">
        <v>19</v>
      </c>
      <c r="E71" s="351">
        <v>10589598.279999999</v>
      </c>
      <c r="F71" s="353">
        <v>9727648.5099999979</v>
      </c>
      <c r="G71" s="649"/>
      <c r="H71" s="354">
        <v>10</v>
      </c>
      <c r="I71" s="351">
        <v>6796249.6100000013</v>
      </c>
      <c r="J71" s="351">
        <v>8</v>
      </c>
      <c r="K71" s="351">
        <v>2923532.92</v>
      </c>
      <c r="L71" s="351">
        <v>2192649.67</v>
      </c>
      <c r="M71" s="652"/>
      <c r="N71" s="654"/>
      <c r="O71" s="351">
        <v>5</v>
      </c>
      <c r="P71" s="351">
        <v>906110.69</v>
      </c>
      <c r="Q71" s="351">
        <v>679583.01</v>
      </c>
      <c r="R71" s="649"/>
      <c r="S71" s="652"/>
      <c r="T71" s="351"/>
      <c r="U71" s="351">
        <v>1</v>
      </c>
      <c r="V71" s="351">
        <v>353658.29</v>
      </c>
      <c r="W71" s="351">
        <v>265243.71000000002</v>
      </c>
      <c r="X71" s="352"/>
    </row>
    <row r="72" spans="1:24" s="26" customFormat="1" ht="15" thickBot="1">
      <c r="A72" s="643"/>
      <c r="B72" s="646"/>
      <c r="C72" s="524" t="s">
        <v>106</v>
      </c>
      <c r="D72" s="359">
        <v>59</v>
      </c>
      <c r="E72" s="359">
        <v>32203619.550000001</v>
      </c>
      <c r="F72" s="360">
        <v>28587372.190000001</v>
      </c>
      <c r="G72" s="649"/>
      <c r="H72" s="361">
        <v>37</v>
      </c>
      <c r="I72" s="359">
        <v>21005265.259999998</v>
      </c>
      <c r="J72" s="359">
        <v>19</v>
      </c>
      <c r="K72" s="359">
        <v>7823972.8499999987</v>
      </c>
      <c r="L72" s="359">
        <v>5867980.0599999996</v>
      </c>
      <c r="M72" s="652"/>
      <c r="N72" s="654"/>
      <c r="O72" s="359">
        <v>8</v>
      </c>
      <c r="P72" s="359">
        <v>2417114.38</v>
      </c>
      <c r="Q72" s="359">
        <v>1812835.77</v>
      </c>
      <c r="R72" s="649"/>
      <c r="S72" s="652"/>
      <c r="T72" s="359"/>
      <c r="U72" s="359">
        <v>3</v>
      </c>
      <c r="V72" s="359">
        <v>1395453.8399999999</v>
      </c>
      <c r="W72" s="359">
        <v>1046590.37</v>
      </c>
      <c r="X72" s="362">
        <v>13452.79999999993</v>
      </c>
    </row>
    <row r="73" spans="1:24" s="26" customFormat="1" ht="15.75" thickBot="1">
      <c r="A73" s="644"/>
      <c r="B73" s="647"/>
      <c r="C73" s="525" t="s">
        <v>361</v>
      </c>
      <c r="D73" s="561">
        <f>SUM(D65:D72)</f>
        <v>244</v>
      </c>
      <c r="E73" s="561">
        <f>SUM(E65:E72)</f>
        <v>160122246.56999999</v>
      </c>
      <c r="F73" s="561">
        <f>SUM(F65:F72)</f>
        <v>145983236.72999999</v>
      </c>
      <c r="G73" s="340">
        <f>'sumar v EUR'!F21</f>
        <v>115000000</v>
      </c>
      <c r="H73" s="561">
        <f>SUM(H65:H72)</f>
        <v>113</v>
      </c>
      <c r="I73" s="561">
        <f>SUM(I65:I72)</f>
        <v>68932064.469999999</v>
      </c>
      <c r="J73" s="561">
        <f>SUM(J65:J72)</f>
        <v>120</v>
      </c>
      <c r="K73" s="561">
        <f>SUM(K65:K72)</f>
        <v>76157744.999999985</v>
      </c>
      <c r="L73" s="561">
        <f>SUM(L65:L72)</f>
        <v>57096277.335000001</v>
      </c>
      <c r="M73" s="562">
        <f>K73/G73</f>
        <v>0.66224126086956514</v>
      </c>
      <c r="N73" s="563">
        <f>G73-K73+X73</f>
        <v>38859111.640000015</v>
      </c>
      <c r="O73" s="561">
        <f>SUM(O65:O72)</f>
        <v>28</v>
      </c>
      <c r="P73" s="561">
        <f>SUM(P65:P72)</f>
        <v>9071038.3399999999</v>
      </c>
      <c r="Q73" s="561">
        <f>SUM(Q65:Q72)</f>
        <v>6803278.6999999993</v>
      </c>
      <c r="R73" s="398">
        <f>G73-P73</f>
        <v>105928961.66</v>
      </c>
      <c r="S73" s="562">
        <f>P73/G73</f>
        <v>7.8878594260869558E-2</v>
      </c>
      <c r="T73" s="561">
        <f>SUM(T65:T72)</f>
        <v>0</v>
      </c>
      <c r="U73" s="561">
        <f>SUM(U65:U72)</f>
        <v>10</v>
      </c>
      <c r="V73" s="561">
        <f>SUM(V65:V72)</f>
        <v>6060861.3199999994</v>
      </c>
      <c r="W73" s="561">
        <f>SUM(W65:W72)</f>
        <v>4545645.95</v>
      </c>
      <c r="X73" s="561">
        <f>'sumar v EUR'!W21</f>
        <v>16856.639999999898</v>
      </c>
    </row>
    <row r="74" spans="1:24" s="26" customFormat="1" ht="14.25">
      <c r="A74" s="642" t="s">
        <v>283</v>
      </c>
      <c r="B74" s="645" t="s">
        <v>318</v>
      </c>
      <c r="C74" s="522" t="s">
        <v>99</v>
      </c>
      <c r="D74" s="287"/>
      <c r="E74" s="287">
        <v>879000</v>
      </c>
      <c r="F74" s="355">
        <v>879000</v>
      </c>
      <c r="G74" s="648"/>
      <c r="H74" s="356"/>
      <c r="I74" s="287"/>
      <c r="J74" s="287"/>
      <c r="K74" s="287"/>
      <c r="L74" s="287"/>
      <c r="M74" s="651"/>
      <c r="N74" s="653"/>
      <c r="O74" s="287"/>
      <c r="P74" s="287"/>
      <c r="Q74" s="287"/>
      <c r="R74" s="648"/>
      <c r="S74" s="651"/>
      <c r="T74" s="287"/>
      <c r="U74" s="287"/>
      <c r="V74" s="287"/>
      <c r="W74" s="287"/>
      <c r="X74" s="357"/>
    </row>
    <row r="75" spans="1:24" s="26" customFormat="1" ht="14.25">
      <c r="A75" s="643"/>
      <c r="B75" s="646"/>
      <c r="C75" s="523" t="s">
        <v>385</v>
      </c>
      <c r="D75" s="351">
        <v>1</v>
      </c>
      <c r="E75" s="351">
        <v>2894600</v>
      </c>
      <c r="F75" s="353">
        <v>2894600</v>
      </c>
      <c r="G75" s="649"/>
      <c r="H75" s="354"/>
      <c r="I75" s="351"/>
      <c r="J75" s="351"/>
      <c r="K75" s="351"/>
      <c r="L75" s="351"/>
      <c r="M75" s="652"/>
      <c r="N75" s="654"/>
      <c r="O75" s="351"/>
      <c r="P75" s="351"/>
      <c r="Q75" s="351"/>
      <c r="R75" s="649"/>
      <c r="S75" s="652"/>
      <c r="T75" s="351"/>
      <c r="U75" s="351"/>
      <c r="V75" s="351"/>
      <c r="W75" s="351"/>
      <c r="X75" s="352"/>
    </row>
    <row r="76" spans="1:24" s="26" customFormat="1" ht="14.25">
      <c r="A76" s="643"/>
      <c r="B76" s="646"/>
      <c r="C76" s="523" t="s">
        <v>101</v>
      </c>
      <c r="D76" s="351">
        <v>1</v>
      </c>
      <c r="E76" s="351">
        <v>26165800</v>
      </c>
      <c r="F76" s="353">
        <v>26165800</v>
      </c>
      <c r="G76" s="649"/>
      <c r="H76" s="354"/>
      <c r="I76" s="351"/>
      <c r="J76" s="351"/>
      <c r="K76" s="351"/>
      <c r="L76" s="351"/>
      <c r="M76" s="652"/>
      <c r="N76" s="654"/>
      <c r="O76" s="351"/>
      <c r="P76" s="351"/>
      <c r="Q76" s="351"/>
      <c r="R76" s="649"/>
      <c r="S76" s="652"/>
      <c r="T76" s="351"/>
      <c r="U76" s="351"/>
      <c r="V76" s="351"/>
      <c r="W76" s="351"/>
      <c r="X76" s="352"/>
    </row>
    <row r="77" spans="1:24" s="26" customFormat="1" ht="14.25">
      <c r="A77" s="643"/>
      <c r="B77" s="646"/>
      <c r="C77" s="523" t="s">
        <v>102</v>
      </c>
      <c r="D77" s="351">
        <v>2</v>
      </c>
      <c r="E77" s="351">
        <v>40060600</v>
      </c>
      <c r="F77" s="351">
        <v>40060600</v>
      </c>
      <c r="G77" s="649"/>
      <c r="H77" s="354"/>
      <c r="I77" s="351"/>
      <c r="J77" s="351"/>
      <c r="K77" s="351"/>
      <c r="L77" s="351"/>
      <c r="M77" s="652"/>
      <c r="N77" s="654"/>
      <c r="O77" s="351"/>
      <c r="P77" s="351"/>
      <c r="Q77" s="351"/>
      <c r="R77" s="649"/>
      <c r="S77" s="652"/>
      <c r="T77" s="351"/>
      <c r="U77" s="351"/>
      <c r="V77" s="351"/>
      <c r="W77" s="351"/>
      <c r="X77" s="352"/>
    </row>
    <row r="78" spans="1:24" s="26" customFormat="1" ht="14.25">
      <c r="A78" s="643"/>
      <c r="B78" s="646"/>
      <c r="C78" s="523" t="s">
        <v>358</v>
      </c>
      <c r="D78" s="351"/>
      <c r="E78" s="351"/>
      <c r="F78" s="353"/>
      <c r="G78" s="649"/>
      <c r="H78" s="354"/>
      <c r="I78" s="351"/>
      <c r="J78" s="351"/>
      <c r="K78" s="351"/>
      <c r="L78" s="351"/>
      <c r="M78" s="652"/>
      <c r="N78" s="654"/>
      <c r="O78" s="351"/>
      <c r="P78" s="351"/>
      <c r="Q78" s="351"/>
      <c r="R78" s="649"/>
      <c r="S78" s="652"/>
      <c r="T78" s="351"/>
      <c r="U78" s="351"/>
      <c r="V78" s="351"/>
      <c r="W78" s="351"/>
      <c r="X78" s="352"/>
    </row>
    <row r="79" spans="1:24" s="26" customFormat="1" ht="14.25">
      <c r="A79" s="643"/>
      <c r="B79" s="646"/>
      <c r="C79" s="523" t="s">
        <v>104</v>
      </c>
      <c r="D79" s="351"/>
      <c r="E79" s="351"/>
      <c r="F79" s="351"/>
      <c r="G79" s="649"/>
      <c r="H79" s="354"/>
      <c r="I79" s="351"/>
      <c r="J79" s="351"/>
      <c r="K79" s="351"/>
      <c r="L79" s="351"/>
      <c r="M79" s="652"/>
      <c r="N79" s="654"/>
      <c r="O79" s="351"/>
      <c r="P79" s="351"/>
      <c r="Q79" s="351"/>
      <c r="R79" s="649"/>
      <c r="S79" s="652"/>
      <c r="T79" s="351"/>
      <c r="U79" s="351"/>
      <c r="V79" s="351"/>
      <c r="W79" s="351"/>
      <c r="X79" s="352"/>
    </row>
    <row r="80" spans="1:24" s="26" customFormat="1" ht="14.25">
      <c r="A80" s="643"/>
      <c r="B80" s="646"/>
      <c r="C80" s="523" t="s">
        <v>105</v>
      </c>
      <c r="D80" s="351"/>
      <c r="E80" s="351"/>
      <c r="F80" s="353"/>
      <c r="G80" s="649"/>
      <c r="H80" s="354"/>
      <c r="I80" s="351"/>
      <c r="J80" s="351"/>
      <c r="K80" s="351"/>
      <c r="L80" s="351"/>
      <c r="M80" s="652"/>
      <c r="N80" s="654"/>
      <c r="O80" s="351"/>
      <c r="P80" s="351"/>
      <c r="Q80" s="351"/>
      <c r="R80" s="649"/>
      <c r="S80" s="652"/>
      <c r="T80" s="351"/>
      <c r="U80" s="351"/>
      <c r="V80" s="351"/>
      <c r="W80" s="351"/>
      <c r="X80" s="352"/>
    </row>
    <row r="81" spans="1:24" s="26" customFormat="1" ht="15" thickBot="1">
      <c r="A81" s="643"/>
      <c r="B81" s="646"/>
      <c r="C81" s="524" t="s">
        <v>106</v>
      </c>
      <c r="D81" s="359"/>
      <c r="E81" s="359"/>
      <c r="F81" s="360"/>
      <c r="G81" s="649"/>
      <c r="H81" s="361"/>
      <c r="I81" s="359"/>
      <c r="J81" s="359"/>
      <c r="K81" s="359"/>
      <c r="L81" s="359"/>
      <c r="M81" s="652"/>
      <c r="N81" s="654"/>
      <c r="O81" s="359"/>
      <c r="P81" s="359"/>
      <c r="Q81" s="359"/>
      <c r="R81" s="649"/>
      <c r="S81" s="652"/>
      <c r="T81" s="359"/>
      <c r="U81" s="359"/>
      <c r="V81" s="359"/>
      <c r="W81" s="359"/>
      <c r="X81" s="362"/>
    </row>
    <row r="82" spans="1:24" s="26" customFormat="1" ht="15.75" thickBot="1">
      <c r="A82" s="644"/>
      <c r="B82" s="647"/>
      <c r="C82" s="525" t="s">
        <v>361</v>
      </c>
      <c r="D82" s="561">
        <f>SUM(D74:D81)</f>
        <v>4</v>
      </c>
      <c r="E82" s="561">
        <f>SUM(E74:E81)</f>
        <v>70000000</v>
      </c>
      <c r="F82" s="561">
        <f>SUM(F74:F81)</f>
        <v>70000000</v>
      </c>
      <c r="G82" s="340">
        <f>'sumar v EUR'!F27</f>
        <v>70000000</v>
      </c>
      <c r="H82" s="561">
        <f>SUM(H74:H81)</f>
        <v>0</v>
      </c>
      <c r="I82" s="561">
        <f>SUM(I74:I81)</f>
        <v>0</v>
      </c>
      <c r="J82" s="561">
        <f>SUM(J74:J81)</f>
        <v>0</v>
      </c>
      <c r="K82" s="561">
        <f>SUM(K74:K81)</f>
        <v>0</v>
      </c>
      <c r="L82" s="561">
        <f>SUM(L74:L81)</f>
        <v>0</v>
      </c>
      <c r="M82" s="562">
        <f>K82/G82</f>
        <v>0</v>
      </c>
      <c r="N82" s="563">
        <f>G82-K82+X82</f>
        <v>70000000</v>
      </c>
      <c r="O82" s="561">
        <f>SUM(O74:O81)</f>
        <v>0</v>
      </c>
      <c r="P82" s="561">
        <f>SUM(P74:P81)</f>
        <v>0</v>
      </c>
      <c r="Q82" s="561">
        <f>SUM(Q74:Q81)</f>
        <v>0</v>
      </c>
      <c r="R82" s="398">
        <f>G82-P82</f>
        <v>70000000</v>
      </c>
      <c r="S82" s="562">
        <f>P82/G82</f>
        <v>0</v>
      </c>
      <c r="T82" s="561">
        <f>SUM(T74:T81)</f>
        <v>0</v>
      </c>
      <c r="U82" s="561">
        <f>SUM(U74:U81)</f>
        <v>0</v>
      </c>
      <c r="V82" s="561">
        <f>SUM(V74:V81)</f>
        <v>0</v>
      </c>
      <c r="W82" s="561">
        <f>SUM(W74:W81)</f>
        <v>0</v>
      </c>
      <c r="X82" s="561">
        <f>'sumar v EUR'!W27</f>
        <v>0</v>
      </c>
    </row>
    <row r="83" spans="1:24" s="26" customFormat="1" ht="14.25">
      <c r="A83" s="642" t="s">
        <v>284</v>
      </c>
      <c r="B83" s="645" t="s">
        <v>241</v>
      </c>
      <c r="C83" s="522" t="s">
        <v>99</v>
      </c>
      <c r="D83" s="287">
        <v>35</v>
      </c>
      <c r="E83" s="287">
        <v>1750000</v>
      </c>
      <c r="F83" s="355">
        <v>1750000</v>
      </c>
      <c r="G83" s="648"/>
      <c r="H83" s="356"/>
      <c r="I83" s="287"/>
      <c r="J83" s="287"/>
      <c r="K83" s="287"/>
      <c r="L83" s="287"/>
      <c r="M83" s="651"/>
      <c r="N83" s="653"/>
      <c r="O83" s="287"/>
      <c r="P83" s="287"/>
      <c r="Q83" s="287"/>
      <c r="R83" s="648"/>
      <c r="S83" s="651"/>
      <c r="T83" s="287"/>
      <c r="U83" s="287"/>
      <c r="V83" s="287"/>
      <c r="W83" s="287"/>
      <c r="X83" s="357"/>
    </row>
    <row r="84" spans="1:24" s="26" customFormat="1" ht="14.25">
      <c r="A84" s="643"/>
      <c r="B84" s="646"/>
      <c r="C84" s="523" t="s">
        <v>385</v>
      </c>
      <c r="D84" s="351">
        <v>368</v>
      </c>
      <c r="E84" s="351">
        <v>18400000</v>
      </c>
      <c r="F84" s="353">
        <v>18400000</v>
      </c>
      <c r="G84" s="649"/>
      <c r="H84" s="354"/>
      <c r="I84" s="351"/>
      <c r="J84" s="351"/>
      <c r="K84" s="351"/>
      <c r="L84" s="351"/>
      <c r="M84" s="652"/>
      <c r="N84" s="654"/>
      <c r="O84" s="351"/>
      <c r="P84" s="351"/>
      <c r="Q84" s="351"/>
      <c r="R84" s="649"/>
      <c r="S84" s="652"/>
      <c r="T84" s="351"/>
      <c r="U84" s="351"/>
      <c r="V84" s="351"/>
      <c r="W84" s="351"/>
      <c r="X84" s="352"/>
    </row>
    <row r="85" spans="1:24" s="26" customFormat="1" ht="14.25">
      <c r="A85" s="643"/>
      <c r="B85" s="646"/>
      <c r="C85" s="523" t="s">
        <v>101</v>
      </c>
      <c r="D85" s="351">
        <v>226</v>
      </c>
      <c r="E85" s="351">
        <v>11300000</v>
      </c>
      <c r="F85" s="353">
        <v>11300000</v>
      </c>
      <c r="G85" s="649"/>
      <c r="H85" s="354"/>
      <c r="I85" s="351"/>
      <c r="J85" s="351"/>
      <c r="K85" s="351"/>
      <c r="L85" s="351"/>
      <c r="M85" s="652"/>
      <c r="N85" s="654"/>
      <c r="O85" s="351"/>
      <c r="P85" s="351"/>
      <c r="Q85" s="351"/>
      <c r="R85" s="649"/>
      <c r="S85" s="652"/>
      <c r="T85" s="351"/>
      <c r="U85" s="351"/>
      <c r="V85" s="351"/>
      <c r="W85" s="351"/>
      <c r="X85" s="352"/>
    </row>
    <row r="86" spans="1:24" s="26" customFormat="1" ht="14.25">
      <c r="A86" s="643"/>
      <c r="B86" s="646"/>
      <c r="C86" s="523" t="s">
        <v>102</v>
      </c>
      <c r="D86" s="351">
        <v>373</v>
      </c>
      <c r="E86" s="351">
        <v>18648847.030000001</v>
      </c>
      <c r="F86" s="353">
        <v>18648847.030000001</v>
      </c>
      <c r="G86" s="649"/>
      <c r="H86" s="354"/>
      <c r="I86" s="351"/>
      <c r="J86" s="351"/>
      <c r="K86" s="351"/>
      <c r="L86" s="351"/>
      <c r="M86" s="652"/>
      <c r="N86" s="654"/>
      <c r="O86" s="351"/>
      <c r="P86" s="351"/>
      <c r="Q86" s="351"/>
      <c r="R86" s="649"/>
      <c r="S86" s="652"/>
      <c r="T86" s="351"/>
      <c r="U86" s="351"/>
      <c r="V86" s="351"/>
      <c r="W86" s="351"/>
      <c r="X86" s="352"/>
    </row>
    <row r="87" spans="1:24" s="26" customFormat="1" ht="14.25">
      <c r="A87" s="643"/>
      <c r="B87" s="646"/>
      <c r="C87" s="523" t="s">
        <v>358</v>
      </c>
      <c r="D87" s="351">
        <v>327</v>
      </c>
      <c r="E87" s="351">
        <v>16304890.199999999</v>
      </c>
      <c r="F87" s="353">
        <v>16304890.199999999</v>
      </c>
      <c r="G87" s="649"/>
      <c r="H87" s="354"/>
      <c r="I87" s="351"/>
      <c r="J87" s="351"/>
      <c r="K87" s="351"/>
      <c r="L87" s="351"/>
      <c r="M87" s="652"/>
      <c r="N87" s="654"/>
      <c r="O87" s="351"/>
      <c r="P87" s="351"/>
      <c r="Q87" s="351"/>
      <c r="R87" s="649"/>
      <c r="S87" s="652"/>
      <c r="T87" s="351"/>
      <c r="U87" s="351"/>
      <c r="V87" s="351"/>
      <c r="W87" s="351"/>
      <c r="X87" s="352"/>
    </row>
    <row r="88" spans="1:24" s="26" customFormat="1" ht="14.25">
      <c r="A88" s="643"/>
      <c r="B88" s="646"/>
      <c r="C88" s="523" t="s">
        <v>104</v>
      </c>
      <c r="D88" s="351">
        <v>192</v>
      </c>
      <c r="E88" s="351">
        <v>9570000</v>
      </c>
      <c r="F88" s="353">
        <v>9570000</v>
      </c>
      <c r="G88" s="649"/>
      <c r="H88" s="354"/>
      <c r="I88" s="351"/>
      <c r="J88" s="351"/>
      <c r="K88" s="351"/>
      <c r="L88" s="351"/>
      <c r="M88" s="652"/>
      <c r="N88" s="654"/>
      <c r="O88" s="351"/>
      <c r="P88" s="351"/>
      <c r="Q88" s="351"/>
      <c r="R88" s="649"/>
      <c r="S88" s="652"/>
      <c r="T88" s="351"/>
      <c r="U88" s="351"/>
      <c r="V88" s="351"/>
      <c r="W88" s="351"/>
      <c r="X88" s="352"/>
    </row>
    <row r="89" spans="1:24" s="26" customFormat="1" ht="14.25">
      <c r="A89" s="643"/>
      <c r="B89" s="646"/>
      <c r="C89" s="523" t="s">
        <v>105</v>
      </c>
      <c r="D89" s="351">
        <v>238</v>
      </c>
      <c r="E89" s="351">
        <v>11898940</v>
      </c>
      <c r="F89" s="353">
        <v>11898940</v>
      </c>
      <c r="G89" s="649"/>
      <c r="H89" s="354"/>
      <c r="I89" s="351"/>
      <c r="J89" s="351"/>
      <c r="K89" s="351"/>
      <c r="L89" s="351"/>
      <c r="M89" s="652"/>
      <c r="N89" s="654"/>
      <c r="O89" s="351"/>
      <c r="P89" s="351"/>
      <c r="Q89" s="351"/>
      <c r="R89" s="649"/>
      <c r="S89" s="652"/>
      <c r="T89" s="351"/>
      <c r="U89" s="351"/>
      <c r="V89" s="351"/>
      <c r="W89" s="351"/>
      <c r="X89" s="352"/>
    </row>
    <row r="90" spans="1:24" s="26" customFormat="1" ht="15" thickBot="1">
      <c r="A90" s="643"/>
      <c r="B90" s="646"/>
      <c r="C90" s="524" t="s">
        <v>106</v>
      </c>
      <c r="D90" s="359">
        <v>270</v>
      </c>
      <c r="E90" s="359">
        <v>13458889.84</v>
      </c>
      <c r="F90" s="360">
        <v>13458889.84</v>
      </c>
      <c r="G90" s="649"/>
      <c r="H90" s="361"/>
      <c r="I90" s="359"/>
      <c r="J90" s="359"/>
      <c r="K90" s="359"/>
      <c r="L90" s="359"/>
      <c r="M90" s="652"/>
      <c r="N90" s="654"/>
      <c r="O90" s="359"/>
      <c r="P90" s="359"/>
      <c r="Q90" s="359"/>
      <c r="R90" s="649"/>
      <c r="S90" s="652"/>
      <c r="T90" s="359"/>
      <c r="U90" s="359"/>
      <c r="V90" s="359"/>
      <c r="W90" s="359"/>
      <c r="X90" s="362"/>
    </row>
    <row r="91" spans="1:24" s="26" customFormat="1" ht="15.75" thickBot="1">
      <c r="A91" s="644"/>
      <c r="B91" s="647"/>
      <c r="C91" s="525" t="s">
        <v>361</v>
      </c>
      <c r="D91" s="561">
        <f>SUM(D83:D90)</f>
        <v>2029</v>
      </c>
      <c r="E91" s="561">
        <f>SUM(E83:E90)</f>
        <v>101331567.07000001</v>
      </c>
      <c r="F91" s="561">
        <f>SUM(F83:F90)</f>
        <v>101331567.07000001</v>
      </c>
      <c r="G91" s="340">
        <f>'sumar v EUR'!F29</f>
        <v>30000000</v>
      </c>
      <c r="H91" s="561">
        <f>SUM(H83:H90)</f>
        <v>0</v>
      </c>
      <c r="I91" s="561">
        <f>SUM(I83:I90)</f>
        <v>0</v>
      </c>
      <c r="J91" s="561">
        <f>SUM(J83:J90)</f>
        <v>0</v>
      </c>
      <c r="K91" s="561">
        <f>SUM(K83:K90)</f>
        <v>0</v>
      </c>
      <c r="L91" s="561">
        <f>SUM(L83:L90)</f>
        <v>0</v>
      </c>
      <c r="M91" s="562">
        <f>K91/G91</f>
        <v>0</v>
      </c>
      <c r="N91" s="563">
        <f>G91-K91+X91</f>
        <v>30000000</v>
      </c>
      <c r="O91" s="561">
        <f>SUM(O83:O90)</f>
        <v>0</v>
      </c>
      <c r="P91" s="561">
        <f>SUM(P83:P90)</f>
        <v>0</v>
      </c>
      <c r="Q91" s="561">
        <f>SUM(Q83:Q90)</f>
        <v>0</v>
      </c>
      <c r="R91" s="398">
        <f>G91-P91</f>
        <v>30000000</v>
      </c>
      <c r="S91" s="562">
        <f>P91/G91</f>
        <v>0</v>
      </c>
      <c r="T91" s="561">
        <f>SUM(T83:T90)</f>
        <v>0</v>
      </c>
      <c r="U91" s="561">
        <f>SUM(U83:U90)</f>
        <v>0</v>
      </c>
      <c r="V91" s="561">
        <f>SUM(V83:V90)</f>
        <v>0</v>
      </c>
      <c r="W91" s="561">
        <f>SUM(W83:W90)</f>
        <v>0</v>
      </c>
      <c r="X91" s="561">
        <f>'sumar v EUR'!W29</f>
        <v>0</v>
      </c>
    </row>
    <row r="92" spans="1:24" s="26" customFormat="1" ht="14.25">
      <c r="A92" s="642" t="s">
        <v>285</v>
      </c>
      <c r="B92" s="645" t="s">
        <v>242</v>
      </c>
      <c r="C92" s="522" t="s">
        <v>99</v>
      </c>
      <c r="D92" s="287"/>
      <c r="E92" s="287"/>
      <c r="F92" s="355"/>
      <c r="G92" s="648"/>
      <c r="H92" s="356"/>
      <c r="I92" s="287"/>
      <c r="J92" s="287"/>
      <c r="K92" s="287"/>
      <c r="L92" s="287"/>
      <c r="M92" s="651"/>
      <c r="N92" s="653"/>
      <c r="O92" s="287"/>
      <c r="P92" s="287"/>
      <c r="Q92" s="287"/>
      <c r="R92" s="648"/>
      <c r="S92" s="651"/>
      <c r="T92" s="287"/>
      <c r="U92" s="287"/>
      <c r="V92" s="287"/>
      <c r="W92" s="287"/>
      <c r="X92" s="357"/>
    </row>
    <row r="93" spans="1:24" s="26" customFormat="1" ht="14.25">
      <c r="A93" s="643"/>
      <c r="B93" s="646"/>
      <c r="C93" s="523" t="s">
        <v>385</v>
      </c>
      <c r="D93" s="351"/>
      <c r="E93" s="351"/>
      <c r="F93" s="353"/>
      <c r="G93" s="649"/>
      <c r="H93" s="354"/>
      <c r="I93" s="351"/>
      <c r="J93" s="351"/>
      <c r="K93" s="351"/>
      <c r="L93" s="351"/>
      <c r="M93" s="652"/>
      <c r="N93" s="654"/>
      <c r="O93" s="351"/>
      <c r="P93" s="351"/>
      <c r="Q93" s="351"/>
      <c r="R93" s="649"/>
      <c r="S93" s="652"/>
      <c r="T93" s="351"/>
      <c r="U93" s="351"/>
      <c r="V93" s="351"/>
      <c r="W93" s="351"/>
      <c r="X93" s="352"/>
    </row>
    <row r="94" spans="1:24" s="26" customFormat="1" ht="14.25">
      <c r="A94" s="643"/>
      <c r="B94" s="646"/>
      <c r="C94" s="523" t="s">
        <v>101</v>
      </c>
      <c r="D94" s="351"/>
      <c r="E94" s="351"/>
      <c r="F94" s="353"/>
      <c r="G94" s="649"/>
      <c r="H94" s="354"/>
      <c r="I94" s="351"/>
      <c r="J94" s="351"/>
      <c r="K94" s="351"/>
      <c r="L94" s="351"/>
      <c r="M94" s="652"/>
      <c r="N94" s="654"/>
      <c r="O94" s="351"/>
      <c r="P94" s="351"/>
      <c r="Q94" s="351"/>
      <c r="R94" s="649"/>
      <c r="S94" s="652"/>
      <c r="T94" s="351"/>
      <c r="U94" s="351"/>
      <c r="V94" s="351"/>
      <c r="W94" s="351"/>
      <c r="X94" s="352"/>
    </row>
    <row r="95" spans="1:24" s="26" customFormat="1" ht="14.25">
      <c r="A95" s="643"/>
      <c r="B95" s="646"/>
      <c r="C95" s="523" t="s">
        <v>102</v>
      </c>
      <c r="D95" s="351"/>
      <c r="E95" s="351"/>
      <c r="F95" s="353"/>
      <c r="G95" s="649"/>
      <c r="H95" s="354"/>
      <c r="I95" s="351"/>
      <c r="J95" s="351"/>
      <c r="K95" s="351"/>
      <c r="L95" s="351"/>
      <c r="M95" s="652"/>
      <c r="N95" s="654"/>
      <c r="O95" s="351"/>
      <c r="P95" s="351"/>
      <c r="Q95" s="351"/>
      <c r="R95" s="649"/>
      <c r="S95" s="652"/>
      <c r="T95" s="351"/>
      <c r="U95" s="351"/>
      <c r="V95" s="351"/>
      <c r="W95" s="351"/>
      <c r="X95" s="352"/>
    </row>
    <row r="96" spans="1:24" s="26" customFormat="1" ht="14.25">
      <c r="A96" s="643"/>
      <c r="B96" s="646"/>
      <c r="C96" s="523" t="s">
        <v>358</v>
      </c>
      <c r="D96" s="351"/>
      <c r="E96" s="351"/>
      <c r="F96" s="353"/>
      <c r="G96" s="649"/>
      <c r="H96" s="354"/>
      <c r="I96" s="351"/>
      <c r="J96" s="351"/>
      <c r="K96" s="351"/>
      <c r="L96" s="351"/>
      <c r="M96" s="652"/>
      <c r="N96" s="654"/>
      <c r="O96" s="351"/>
      <c r="P96" s="351"/>
      <c r="Q96" s="351"/>
      <c r="R96" s="649"/>
      <c r="S96" s="652"/>
      <c r="T96" s="351"/>
      <c r="U96" s="351"/>
      <c r="V96" s="351"/>
      <c r="W96" s="351"/>
      <c r="X96" s="352"/>
    </row>
    <row r="97" spans="1:24" s="26" customFormat="1" ht="14.25">
      <c r="A97" s="643"/>
      <c r="B97" s="646"/>
      <c r="C97" s="523" t="s">
        <v>104</v>
      </c>
      <c r="D97" s="351"/>
      <c r="E97" s="351"/>
      <c r="F97" s="353"/>
      <c r="G97" s="649"/>
      <c r="H97" s="354"/>
      <c r="I97" s="351"/>
      <c r="J97" s="351"/>
      <c r="K97" s="351"/>
      <c r="L97" s="351"/>
      <c r="M97" s="652"/>
      <c r="N97" s="654"/>
      <c r="O97" s="351"/>
      <c r="P97" s="351"/>
      <c r="Q97" s="351"/>
      <c r="R97" s="649"/>
      <c r="S97" s="652"/>
      <c r="T97" s="351"/>
      <c r="U97" s="351"/>
      <c r="V97" s="351"/>
      <c r="W97" s="351"/>
      <c r="X97" s="352"/>
    </row>
    <row r="98" spans="1:24" s="26" customFormat="1" ht="14.25">
      <c r="A98" s="643"/>
      <c r="B98" s="646"/>
      <c r="C98" s="523" t="s">
        <v>105</v>
      </c>
      <c r="D98" s="351"/>
      <c r="E98" s="351"/>
      <c r="F98" s="353"/>
      <c r="G98" s="649"/>
      <c r="H98" s="354"/>
      <c r="I98" s="351"/>
      <c r="J98" s="351"/>
      <c r="K98" s="351"/>
      <c r="L98" s="351"/>
      <c r="M98" s="652"/>
      <c r="N98" s="654"/>
      <c r="O98" s="351"/>
      <c r="P98" s="351"/>
      <c r="Q98" s="351"/>
      <c r="R98" s="649"/>
      <c r="S98" s="652"/>
      <c r="T98" s="351"/>
      <c r="U98" s="351"/>
      <c r="V98" s="351"/>
      <c r="W98" s="351"/>
      <c r="X98" s="352"/>
    </row>
    <row r="99" spans="1:24" s="26" customFormat="1" ht="15" thickBot="1">
      <c r="A99" s="643"/>
      <c r="B99" s="646"/>
      <c r="C99" s="524" t="s">
        <v>106</v>
      </c>
      <c r="D99" s="359"/>
      <c r="E99" s="359"/>
      <c r="F99" s="360"/>
      <c r="G99" s="649"/>
      <c r="H99" s="361"/>
      <c r="I99" s="359"/>
      <c r="J99" s="359"/>
      <c r="K99" s="359"/>
      <c r="L99" s="359"/>
      <c r="M99" s="652"/>
      <c r="N99" s="654"/>
      <c r="O99" s="359"/>
      <c r="P99" s="359"/>
      <c r="Q99" s="359"/>
      <c r="R99" s="649"/>
      <c r="S99" s="652"/>
      <c r="T99" s="359"/>
      <c r="U99" s="359"/>
      <c r="V99" s="359"/>
      <c r="W99" s="359"/>
      <c r="X99" s="362"/>
    </row>
    <row r="100" spans="1:24" s="26" customFormat="1" ht="15.75" thickBot="1">
      <c r="A100" s="644"/>
      <c r="B100" s="647"/>
      <c r="C100" s="525" t="s">
        <v>361</v>
      </c>
      <c r="D100" s="561">
        <f>SUM(D92:D99)</f>
        <v>0</v>
      </c>
      <c r="E100" s="561">
        <f>SUM(E92:E99)</f>
        <v>0</v>
      </c>
      <c r="F100" s="561">
        <f>SUM(F92:F99)</f>
        <v>0</v>
      </c>
      <c r="G100" s="340">
        <f>'sumar v EUR'!F30</f>
        <v>4950000</v>
      </c>
      <c r="H100" s="561">
        <f>SUM(H92:H99)</f>
        <v>0</v>
      </c>
      <c r="I100" s="561">
        <f>SUM(I92:I99)</f>
        <v>0</v>
      </c>
      <c r="J100" s="561">
        <f>SUM(J92:J99)</f>
        <v>0</v>
      </c>
      <c r="K100" s="561">
        <f>SUM(K92:K99)</f>
        <v>0</v>
      </c>
      <c r="L100" s="561">
        <f>SUM(L92:L99)</f>
        <v>0</v>
      </c>
      <c r="M100" s="562">
        <f>K100/G100</f>
        <v>0</v>
      </c>
      <c r="N100" s="563">
        <f>G100-K100+X100</f>
        <v>4950000</v>
      </c>
      <c r="O100" s="561">
        <f>SUM(O92:O99)</f>
        <v>0</v>
      </c>
      <c r="P100" s="561">
        <f>SUM(P92:P99)</f>
        <v>0</v>
      </c>
      <c r="Q100" s="561">
        <f>SUM(Q92:Q99)</f>
        <v>0</v>
      </c>
      <c r="R100" s="398">
        <f>G100-P100</f>
        <v>4950000</v>
      </c>
      <c r="S100" s="562">
        <f>P100/G100</f>
        <v>0</v>
      </c>
      <c r="T100" s="561">
        <f>SUM(T92:T99)</f>
        <v>0</v>
      </c>
      <c r="U100" s="561">
        <f>SUM(U92:U99)</f>
        <v>0</v>
      </c>
      <c r="V100" s="561">
        <f>SUM(V92:V99)</f>
        <v>0</v>
      </c>
      <c r="W100" s="561">
        <f>SUM(W92:W99)</f>
        <v>0</v>
      </c>
      <c r="X100" s="561">
        <f>'sumar v EUR'!W30</f>
        <v>0</v>
      </c>
    </row>
    <row r="101" spans="1:24" s="26" customFormat="1" ht="14.25">
      <c r="A101" s="642" t="s">
        <v>258</v>
      </c>
      <c r="B101" s="645" t="s">
        <v>363</v>
      </c>
      <c r="C101" s="522" t="s">
        <v>99</v>
      </c>
      <c r="D101" s="287">
        <v>17</v>
      </c>
      <c r="E101" s="287">
        <v>6223306.5600000005</v>
      </c>
      <c r="F101" s="355">
        <v>2776318.32</v>
      </c>
      <c r="G101" s="648"/>
      <c r="H101" s="356">
        <v>5</v>
      </c>
      <c r="I101" s="287">
        <v>1509031.15</v>
      </c>
      <c r="J101" s="287">
        <v>12</v>
      </c>
      <c r="K101" s="287">
        <v>2066421.15</v>
      </c>
      <c r="L101" s="287">
        <v>1095203.1599999999</v>
      </c>
      <c r="M101" s="651"/>
      <c r="N101" s="653"/>
      <c r="O101" s="287"/>
      <c r="P101" s="287"/>
      <c r="Q101" s="287"/>
      <c r="R101" s="648"/>
      <c r="S101" s="651"/>
      <c r="T101" s="287">
        <v>1</v>
      </c>
      <c r="U101" s="287"/>
      <c r="V101" s="287"/>
      <c r="W101" s="287"/>
      <c r="X101" s="357">
        <v>197918.41</v>
      </c>
    </row>
    <row r="102" spans="1:24" s="26" customFormat="1" ht="14.25">
      <c r="A102" s="643"/>
      <c r="B102" s="646"/>
      <c r="C102" s="523" t="s">
        <v>385</v>
      </c>
      <c r="D102" s="351">
        <v>118</v>
      </c>
      <c r="E102" s="351">
        <v>146960319.84</v>
      </c>
      <c r="F102" s="353">
        <v>79744863.099999979</v>
      </c>
      <c r="G102" s="649"/>
      <c r="H102" s="354">
        <v>77</v>
      </c>
      <c r="I102" s="351">
        <v>93374133.629999995</v>
      </c>
      <c r="J102" s="351">
        <v>38</v>
      </c>
      <c r="K102" s="351">
        <v>26915475.160000004</v>
      </c>
      <c r="L102" s="351">
        <v>20186606.23</v>
      </c>
      <c r="M102" s="652"/>
      <c r="N102" s="654"/>
      <c r="O102" s="351">
        <v>1</v>
      </c>
      <c r="P102" s="351">
        <v>333795</v>
      </c>
      <c r="Q102" s="351">
        <v>250346.25</v>
      </c>
      <c r="R102" s="649"/>
      <c r="S102" s="652"/>
      <c r="T102" s="351">
        <v>1</v>
      </c>
      <c r="U102" s="351"/>
      <c r="V102" s="351"/>
      <c r="W102" s="351"/>
      <c r="X102" s="352">
        <v>1079349.8700000001</v>
      </c>
    </row>
    <row r="103" spans="1:24" s="26" customFormat="1" ht="14.25">
      <c r="A103" s="643"/>
      <c r="B103" s="646"/>
      <c r="C103" s="523" t="s">
        <v>101</v>
      </c>
      <c r="D103" s="351">
        <v>38</v>
      </c>
      <c r="E103" s="351">
        <v>43406420.70000001</v>
      </c>
      <c r="F103" s="353">
        <v>23794609.75</v>
      </c>
      <c r="G103" s="649"/>
      <c r="H103" s="354">
        <v>29</v>
      </c>
      <c r="I103" s="351">
        <v>29931633.889999997</v>
      </c>
      <c r="J103" s="351">
        <v>9</v>
      </c>
      <c r="K103" s="351">
        <v>7369310.2400000002</v>
      </c>
      <c r="L103" s="351">
        <v>5526982.6400000006</v>
      </c>
      <c r="M103" s="652"/>
      <c r="N103" s="654"/>
      <c r="O103" s="351"/>
      <c r="P103" s="351"/>
      <c r="Q103" s="351"/>
      <c r="R103" s="649"/>
      <c r="S103" s="652"/>
      <c r="T103" s="351">
        <v>1</v>
      </c>
      <c r="U103" s="351"/>
      <c r="V103" s="351"/>
      <c r="W103" s="351"/>
      <c r="X103" s="352">
        <v>195578.41</v>
      </c>
    </row>
    <row r="104" spans="1:24" s="26" customFormat="1" ht="14.25">
      <c r="A104" s="643"/>
      <c r="B104" s="646"/>
      <c r="C104" s="523" t="s">
        <v>102</v>
      </c>
      <c r="D104" s="351">
        <v>76</v>
      </c>
      <c r="E104" s="351">
        <v>96819768.769999966</v>
      </c>
      <c r="F104" s="353">
        <v>43532738.870000012</v>
      </c>
      <c r="G104" s="649"/>
      <c r="H104" s="354">
        <v>51</v>
      </c>
      <c r="I104" s="351">
        <v>61661094.480000004</v>
      </c>
      <c r="J104" s="351">
        <v>25</v>
      </c>
      <c r="K104" s="351">
        <v>15552877.649999995</v>
      </c>
      <c r="L104" s="351">
        <v>11664658.169999998</v>
      </c>
      <c r="M104" s="652"/>
      <c r="N104" s="654"/>
      <c r="O104" s="351"/>
      <c r="P104" s="351"/>
      <c r="Q104" s="351"/>
      <c r="R104" s="649"/>
      <c r="S104" s="652"/>
      <c r="T104" s="351"/>
      <c r="U104" s="351"/>
      <c r="V104" s="351"/>
      <c r="W104" s="351"/>
      <c r="X104" s="352"/>
    </row>
    <row r="105" spans="1:24" s="26" customFormat="1" ht="14.25">
      <c r="A105" s="643"/>
      <c r="B105" s="646"/>
      <c r="C105" s="523" t="s">
        <v>358</v>
      </c>
      <c r="D105" s="351">
        <v>85</v>
      </c>
      <c r="E105" s="351">
        <v>118135152.50000001</v>
      </c>
      <c r="F105" s="353">
        <v>64063588.039999992</v>
      </c>
      <c r="G105" s="649"/>
      <c r="H105" s="354">
        <v>58</v>
      </c>
      <c r="I105" s="351">
        <v>83782255.659999967</v>
      </c>
      <c r="J105" s="351">
        <v>26</v>
      </c>
      <c r="K105" s="351">
        <v>17571955.899999999</v>
      </c>
      <c r="L105" s="351">
        <v>13178966.840000002</v>
      </c>
      <c r="M105" s="652"/>
      <c r="N105" s="654"/>
      <c r="O105" s="351"/>
      <c r="P105" s="351"/>
      <c r="Q105" s="351"/>
      <c r="R105" s="649"/>
      <c r="S105" s="652"/>
      <c r="T105" s="351">
        <v>1</v>
      </c>
      <c r="U105" s="351"/>
      <c r="V105" s="351"/>
      <c r="W105" s="351"/>
      <c r="X105" s="352">
        <v>437714.31</v>
      </c>
    </row>
    <row r="106" spans="1:24" s="26" customFormat="1" ht="14.25">
      <c r="A106" s="643"/>
      <c r="B106" s="646"/>
      <c r="C106" s="523" t="s">
        <v>104</v>
      </c>
      <c r="D106" s="351">
        <v>29</v>
      </c>
      <c r="E106" s="351">
        <v>39704215.419999994</v>
      </c>
      <c r="F106" s="353">
        <v>17591312.189999998</v>
      </c>
      <c r="G106" s="649"/>
      <c r="H106" s="354">
        <v>22</v>
      </c>
      <c r="I106" s="351">
        <v>28661907.34</v>
      </c>
      <c r="J106" s="351">
        <v>4</v>
      </c>
      <c r="K106" s="351">
        <v>3119388.68</v>
      </c>
      <c r="L106" s="351">
        <v>2339541.5</v>
      </c>
      <c r="M106" s="652"/>
      <c r="N106" s="654"/>
      <c r="O106" s="351"/>
      <c r="P106" s="351"/>
      <c r="Q106" s="351"/>
      <c r="R106" s="649"/>
      <c r="S106" s="652"/>
      <c r="T106" s="351"/>
      <c r="U106" s="351"/>
      <c r="V106" s="351"/>
      <c r="W106" s="351"/>
      <c r="X106" s="352"/>
    </row>
    <row r="107" spans="1:24" s="26" customFormat="1" ht="14.25">
      <c r="A107" s="643"/>
      <c r="B107" s="646"/>
      <c r="C107" s="523" t="s">
        <v>105</v>
      </c>
      <c r="D107" s="351">
        <v>56</v>
      </c>
      <c r="E107" s="351">
        <v>67958078.330000013</v>
      </c>
      <c r="F107" s="353">
        <v>30486635.52</v>
      </c>
      <c r="G107" s="649"/>
      <c r="H107" s="354">
        <v>33</v>
      </c>
      <c r="I107" s="351">
        <v>43418584.119999997</v>
      </c>
      <c r="J107" s="351">
        <v>22</v>
      </c>
      <c r="K107" s="351">
        <v>10015660.529999999</v>
      </c>
      <c r="L107" s="351">
        <v>7511745.3200000012</v>
      </c>
      <c r="M107" s="652"/>
      <c r="N107" s="654"/>
      <c r="O107" s="351"/>
      <c r="P107" s="351"/>
      <c r="Q107" s="351"/>
      <c r="R107" s="649"/>
      <c r="S107" s="652"/>
      <c r="T107" s="351">
        <v>2</v>
      </c>
      <c r="U107" s="351"/>
      <c r="V107" s="351"/>
      <c r="W107" s="351"/>
      <c r="X107" s="352">
        <v>1141334.6100000001</v>
      </c>
    </row>
    <row r="108" spans="1:24" s="26" customFormat="1" ht="15" thickBot="1">
      <c r="A108" s="643"/>
      <c r="B108" s="646"/>
      <c r="C108" s="524" t="s">
        <v>106</v>
      </c>
      <c r="D108" s="359">
        <v>106</v>
      </c>
      <c r="E108" s="359">
        <v>122851409.08999999</v>
      </c>
      <c r="F108" s="360">
        <v>66371661.449999988</v>
      </c>
      <c r="G108" s="649"/>
      <c r="H108" s="361">
        <v>71</v>
      </c>
      <c r="I108" s="359">
        <v>81963423.790000021</v>
      </c>
      <c r="J108" s="359">
        <v>28</v>
      </c>
      <c r="K108" s="359">
        <v>17873310.700000003</v>
      </c>
      <c r="L108" s="359">
        <v>13404982.939999999</v>
      </c>
      <c r="M108" s="652"/>
      <c r="N108" s="654"/>
      <c r="O108" s="359">
        <v>1</v>
      </c>
      <c r="P108" s="359">
        <v>191940.62</v>
      </c>
      <c r="Q108" s="359">
        <v>143955.46</v>
      </c>
      <c r="R108" s="649"/>
      <c r="S108" s="652"/>
      <c r="T108" s="359"/>
      <c r="U108" s="359">
        <v>1</v>
      </c>
      <c r="V108" s="359">
        <v>191940.62</v>
      </c>
      <c r="W108" s="359">
        <v>143955.46</v>
      </c>
      <c r="X108" s="362"/>
    </row>
    <row r="109" spans="1:24" s="26" customFormat="1" ht="15.75" thickBot="1">
      <c r="A109" s="644"/>
      <c r="B109" s="647"/>
      <c r="C109" s="525" t="s">
        <v>361</v>
      </c>
      <c r="D109" s="561">
        <f>SUM(D101:D108)</f>
        <v>525</v>
      </c>
      <c r="E109" s="561">
        <f>SUM(E101:E108)</f>
        <v>642058671.21000004</v>
      </c>
      <c r="F109" s="561">
        <f>SUM(F101:F108)</f>
        <v>328361727.24000001</v>
      </c>
      <c r="G109" s="340">
        <f>'sumar v EUR'!F31</f>
        <v>104561434</v>
      </c>
      <c r="H109" s="561">
        <f>SUM(H101:H108)</f>
        <v>346</v>
      </c>
      <c r="I109" s="561">
        <f>SUM(I101:I108)</f>
        <v>424302064.05999994</v>
      </c>
      <c r="J109" s="561">
        <f>SUM(J101:J108)</f>
        <v>164</v>
      </c>
      <c r="K109" s="561">
        <f>SUM(K101:K108)</f>
        <v>100484400.01000001</v>
      </c>
      <c r="L109" s="561">
        <f>SUM(L101:L108)</f>
        <v>74908686.800000012</v>
      </c>
      <c r="M109" s="562">
        <f>K109/G109</f>
        <v>0.96100824334524726</v>
      </c>
      <c r="N109" s="563">
        <f>G109-K109+X109</f>
        <v>7128929.599999995</v>
      </c>
      <c r="O109" s="561">
        <f>SUM(O101:O108)</f>
        <v>2</v>
      </c>
      <c r="P109" s="561">
        <f>SUM(P101:P108)</f>
        <v>525735.62</v>
      </c>
      <c r="Q109" s="561">
        <f>SUM(Q101:Q108)</f>
        <v>394301.70999999996</v>
      </c>
      <c r="R109" s="398">
        <f>G109-P109</f>
        <v>104035698.38</v>
      </c>
      <c r="S109" s="562">
        <f>P109/G109</f>
        <v>5.0280069800878978E-3</v>
      </c>
      <c r="T109" s="561">
        <f>SUM(T101:T108)</f>
        <v>6</v>
      </c>
      <c r="U109" s="561">
        <f>SUM(U101:U108)</f>
        <v>1</v>
      </c>
      <c r="V109" s="561">
        <f>SUM(V101:V108)</f>
        <v>191940.62</v>
      </c>
      <c r="W109" s="561">
        <f>SUM(W101:W108)</f>
        <v>143955.46</v>
      </c>
      <c r="X109" s="561">
        <f>'sumar v EUR'!W31</f>
        <v>3051895.6100000003</v>
      </c>
    </row>
    <row r="110" spans="1:24" s="26" customFormat="1" ht="14.25">
      <c r="A110" s="642" t="s">
        <v>286</v>
      </c>
      <c r="B110" s="645" t="s">
        <v>322</v>
      </c>
      <c r="C110" s="522" t="s">
        <v>99</v>
      </c>
      <c r="D110" s="287"/>
      <c r="E110" s="287"/>
      <c r="F110" s="355"/>
      <c r="G110" s="648"/>
      <c r="H110" s="356"/>
      <c r="I110" s="287"/>
      <c r="J110" s="287"/>
      <c r="K110" s="287"/>
      <c r="L110" s="287"/>
      <c r="M110" s="651"/>
      <c r="N110" s="653"/>
      <c r="O110" s="287"/>
      <c r="P110" s="287"/>
      <c r="Q110" s="287"/>
      <c r="R110" s="648"/>
      <c r="S110" s="651"/>
      <c r="T110" s="287"/>
      <c r="U110" s="287"/>
      <c r="V110" s="287"/>
      <c r="W110" s="287"/>
      <c r="X110" s="357"/>
    </row>
    <row r="111" spans="1:24" s="26" customFormat="1" ht="14.25">
      <c r="A111" s="643"/>
      <c r="B111" s="646"/>
      <c r="C111" s="523" t="s">
        <v>385</v>
      </c>
      <c r="D111" s="351"/>
      <c r="E111" s="351"/>
      <c r="F111" s="353"/>
      <c r="G111" s="649"/>
      <c r="H111" s="354"/>
      <c r="I111" s="351"/>
      <c r="J111" s="351"/>
      <c r="K111" s="351"/>
      <c r="L111" s="351"/>
      <c r="M111" s="652"/>
      <c r="N111" s="654"/>
      <c r="O111" s="351"/>
      <c r="P111" s="351"/>
      <c r="Q111" s="351"/>
      <c r="R111" s="649"/>
      <c r="S111" s="652"/>
      <c r="T111" s="351"/>
      <c r="U111" s="351"/>
      <c r="V111" s="351"/>
      <c r="W111" s="351"/>
      <c r="X111" s="352"/>
    </row>
    <row r="112" spans="1:24" s="26" customFormat="1" ht="14.25">
      <c r="A112" s="643"/>
      <c r="B112" s="646"/>
      <c r="C112" s="523" t="s">
        <v>101</v>
      </c>
      <c r="D112" s="351"/>
      <c r="E112" s="351"/>
      <c r="F112" s="353"/>
      <c r="G112" s="649"/>
      <c r="H112" s="354"/>
      <c r="I112" s="351"/>
      <c r="J112" s="351"/>
      <c r="K112" s="351"/>
      <c r="L112" s="351"/>
      <c r="M112" s="652"/>
      <c r="N112" s="654"/>
      <c r="O112" s="351"/>
      <c r="P112" s="351"/>
      <c r="Q112" s="351"/>
      <c r="R112" s="649"/>
      <c r="S112" s="652"/>
      <c r="T112" s="351"/>
      <c r="U112" s="351"/>
      <c r="V112" s="351"/>
      <c r="W112" s="351"/>
      <c r="X112" s="352"/>
    </row>
    <row r="113" spans="1:24" s="26" customFormat="1" ht="14.25">
      <c r="A113" s="643"/>
      <c r="B113" s="646"/>
      <c r="C113" s="523" t="s">
        <v>102</v>
      </c>
      <c r="D113" s="351"/>
      <c r="E113" s="351"/>
      <c r="F113" s="353"/>
      <c r="G113" s="649"/>
      <c r="H113" s="354"/>
      <c r="I113" s="351"/>
      <c r="J113" s="351"/>
      <c r="K113" s="351"/>
      <c r="L113" s="351"/>
      <c r="M113" s="652"/>
      <c r="N113" s="654"/>
      <c r="O113" s="351"/>
      <c r="P113" s="351"/>
      <c r="Q113" s="351"/>
      <c r="R113" s="649"/>
      <c r="S113" s="652"/>
      <c r="T113" s="351"/>
      <c r="U113" s="351"/>
      <c r="V113" s="351"/>
      <c r="W113" s="351"/>
      <c r="X113" s="352"/>
    </row>
    <row r="114" spans="1:24" s="26" customFormat="1" ht="14.25">
      <c r="A114" s="643"/>
      <c r="B114" s="646"/>
      <c r="C114" s="523" t="s">
        <v>358</v>
      </c>
      <c r="D114" s="351"/>
      <c r="E114" s="351"/>
      <c r="F114" s="353"/>
      <c r="G114" s="649"/>
      <c r="H114" s="354"/>
      <c r="I114" s="351"/>
      <c r="J114" s="351"/>
      <c r="K114" s="351"/>
      <c r="L114" s="351"/>
      <c r="M114" s="652"/>
      <c r="N114" s="654"/>
      <c r="O114" s="351"/>
      <c r="P114" s="351"/>
      <c r="Q114" s="351"/>
      <c r="R114" s="649"/>
      <c r="S114" s="652"/>
      <c r="T114" s="351"/>
      <c r="U114" s="351"/>
      <c r="V114" s="351"/>
      <c r="W114" s="351"/>
      <c r="X114" s="352"/>
    </row>
    <row r="115" spans="1:24" s="26" customFormat="1" ht="14.25">
      <c r="A115" s="643"/>
      <c r="B115" s="646"/>
      <c r="C115" s="523" t="s">
        <v>104</v>
      </c>
      <c r="D115" s="351"/>
      <c r="E115" s="351"/>
      <c r="F115" s="353"/>
      <c r="G115" s="649"/>
      <c r="H115" s="354"/>
      <c r="I115" s="351"/>
      <c r="J115" s="351"/>
      <c r="K115" s="351"/>
      <c r="L115" s="351"/>
      <c r="M115" s="652"/>
      <c r="N115" s="654"/>
      <c r="O115" s="351"/>
      <c r="P115" s="351"/>
      <c r="Q115" s="351"/>
      <c r="R115" s="649"/>
      <c r="S115" s="652"/>
      <c r="T115" s="351"/>
      <c r="U115" s="351"/>
      <c r="V115" s="351"/>
      <c r="W115" s="351"/>
      <c r="X115" s="352"/>
    </row>
    <row r="116" spans="1:24" s="26" customFormat="1" ht="14.25">
      <c r="A116" s="643"/>
      <c r="B116" s="646"/>
      <c r="C116" s="523" t="s">
        <v>105</v>
      </c>
      <c r="D116" s="351"/>
      <c r="E116" s="351"/>
      <c r="F116" s="353"/>
      <c r="G116" s="649"/>
      <c r="H116" s="354"/>
      <c r="I116" s="351"/>
      <c r="J116" s="351"/>
      <c r="K116" s="351"/>
      <c r="L116" s="351"/>
      <c r="M116" s="652"/>
      <c r="N116" s="654"/>
      <c r="O116" s="351"/>
      <c r="P116" s="351"/>
      <c r="Q116" s="351"/>
      <c r="R116" s="649"/>
      <c r="S116" s="652"/>
      <c r="T116" s="351"/>
      <c r="U116" s="351"/>
      <c r="V116" s="351"/>
      <c r="W116" s="351"/>
      <c r="X116" s="352"/>
    </row>
    <row r="117" spans="1:24" s="26" customFormat="1" ht="15" thickBot="1">
      <c r="A117" s="643"/>
      <c r="B117" s="646"/>
      <c r="C117" s="524" t="s">
        <v>106</v>
      </c>
      <c r="D117" s="359"/>
      <c r="E117" s="359"/>
      <c r="F117" s="360"/>
      <c r="G117" s="649"/>
      <c r="H117" s="361"/>
      <c r="I117" s="359"/>
      <c r="J117" s="359"/>
      <c r="K117" s="359"/>
      <c r="L117" s="359"/>
      <c r="M117" s="652"/>
      <c r="N117" s="654"/>
      <c r="O117" s="359"/>
      <c r="P117" s="359"/>
      <c r="Q117" s="359"/>
      <c r="R117" s="649"/>
      <c r="S117" s="652"/>
      <c r="T117" s="359"/>
      <c r="U117" s="359"/>
      <c r="V117" s="359"/>
      <c r="W117" s="359"/>
      <c r="X117" s="362"/>
    </row>
    <row r="118" spans="1:24" s="26" customFormat="1" ht="15.75" thickBot="1">
      <c r="A118" s="644"/>
      <c r="B118" s="647"/>
      <c r="C118" s="525" t="s">
        <v>361</v>
      </c>
      <c r="D118" s="561">
        <f>SUM(D110:D117)</f>
        <v>0</v>
      </c>
      <c r="E118" s="561">
        <f>SUM(E110:E117)</f>
        <v>0</v>
      </c>
      <c r="F118" s="561">
        <f>SUM(F110:F117)</f>
        <v>0</v>
      </c>
      <c r="G118" s="340">
        <f>'sumar v EUR'!F33</f>
        <v>55000000</v>
      </c>
      <c r="H118" s="561">
        <f>SUM(H110:H117)</f>
        <v>0</v>
      </c>
      <c r="I118" s="561">
        <f>SUM(I110:I117)</f>
        <v>0</v>
      </c>
      <c r="J118" s="561">
        <f>SUM(J110:J117)</f>
        <v>0</v>
      </c>
      <c r="K118" s="561">
        <f>SUM(K110:K117)</f>
        <v>0</v>
      </c>
      <c r="L118" s="561">
        <f>SUM(L110:L117)</f>
        <v>0</v>
      </c>
      <c r="M118" s="562">
        <f>K118/G118</f>
        <v>0</v>
      </c>
      <c r="N118" s="563">
        <f>G118-K118+X118</f>
        <v>55000000</v>
      </c>
      <c r="O118" s="561">
        <f>SUM(O110:O117)</f>
        <v>0</v>
      </c>
      <c r="P118" s="561">
        <f>SUM(P110:P117)</f>
        <v>0</v>
      </c>
      <c r="Q118" s="561">
        <f>SUM(Q110:Q117)</f>
        <v>0</v>
      </c>
      <c r="R118" s="398">
        <f>G118-P118</f>
        <v>55000000</v>
      </c>
      <c r="S118" s="562">
        <f>P118/G118</f>
        <v>0</v>
      </c>
      <c r="T118" s="561">
        <f>SUM(T110:T117)</f>
        <v>0</v>
      </c>
      <c r="U118" s="561">
        <f>SUM(U110:U117)</f>
        <v>0</v>
      </c>
      <c r="V118" s="561">
        <f>SUM(V110:V117)</f>
        <v>0</v>
      </c>
      <c r="W118" s="561">
        <f>SUM(W110:W117)</f>
        <v>0</v>
      </c>
      <c r="X118" s="561">
        <f>'sumar v EUR'!W33</f>
        <v>0</v>
      </c>
    </row>
    <row r="119" spans="1:24" s="26" customFormat="1" ht="14.25">
      <c r="A119" s="642" t="s">
        <v>287</v>
      </c>
      <c r="B119" s="645" t="s">
        <v>321</v>
      </c>
      <c r="C119" s="522" t="s">
        <v>99</v>
      </c>
      <c r="D119" s="287"/>
      <c r="E119" s="287"/>
      <c r="F119" s="355"/>
      <c r="G119" s="648"/>
      <c r="H119" s="356"/>
      <c r="I119" s="287"/>
      <c r="J119" s="287"/>
      <c r="K119" s="287"/>
      <c r="L119" s="287"/>
      <c r="M119" s="651"/>
      <c r="N119" s="653"/>
      <c r="O119" s="287"/>
      <c r="P119" s="287"/>
      <c r="Q119" s="287"/>
      <c r="R119" s="648"/>
      <c r="S119" s="651"/>
      <c r="T119" s="287"/>
      <c r="U119" s="287"/>
      <c r="V119" s="287"/>
      <c r="W119" s="287"/>
      <c r="X119" s="357"/>
    </row>
    <row r="120" spans="1:24" s="26" customFormat="1" ht="14.25">
      <c r="A120" s="643"/>
      <c r="B120" s="646"/>
      <c r="C120" s="523" t="s">
        <v>385</v>
      </c>
      <c r="D120" s="351"/>
      <c r="E120" s="351"/>
      <c r="F120" s="353"/>
      <c r="G120" s="649"/>
      <c r="H120" s="354"/>
      <c r="I120" s="351"/>
      <c r="J120" s="351"/>
      <c r="K120" s="351"/>
      <c r="L120" s="351"/>
      <c r="M120" s="652"/>
      <c r="N120" s="654"/>
      <c r="O120" s="351"/>
      <c r="P120" s="351"/>
      <c r="Q120" s="351"/>
      <c r="R120" s="649"/>
      <c r="S120" s="652"/>
      <c r="T120" s="351"/>
      <c r="U120" s="351"/>
      <c r="V120" s="351"/>
      <c r="W120" s="351"/>
      <c r="X120" s="352"/>
    </row>
    <row r="121" spans="1:24" s="26" customFormat="1" ht="14.25">
      <c r="A121" s="643"/>
      <c r="B121" s="646"/>
      <c r="C121" s="523" t="s">
        <v>101</v>
      </c>
      <c r="D121" s="351"/>
      <c r="E121" s="351"/>
      <c r="F121" s="353"/>
      <c r="G121" s="649"/>
      <c r="H121" s="354"/>
      <c r="I121" s="351"/>
      <c r="J121" s="351"/>
      <c r="K121" s="351"/>
      <c r="L121" s="351"/>
      <c r="M121" s="652"/>
      <c r="N121" s="654"/>
      <c r="O121" s="351"/>
      <c r="P121" s="351"/>
      <c r="Q121" s="351"/>
      <c r="R121" s="649"/>
      <c r="S121" s="652"/>
      <c r="T121" s="351"/>
      <c r="U121" s="351"/>
      <c r="V121" s="351"/>
      <c r="W121" s="351"/>
      <c r="X121" s="352"/>
    </row>
    <row r="122" spans="1:24" s="26" customFormat="1" ht="14.25">
      <c r="A122" s="643"/>
      <c r="B122" s="646"/>
      <c r="C122" s="523" t="s">
        <v>102</v>
      </c>
      <c r="D122" s="351"/>
      <c r="E122" s="351"/>
      <c r="F122" s="353"/>
      <c r="G122" s="649"/>
      <c r="H122" s="354"/>
      <c r="I122" s="351"/>
      <c r="J122" s="351"/>
      <c r="K122" s="351"/>
      <c r="L122" s="351"/>
      <c r="M122" s="652"/>
      <c r="N122" s="654"/>
      <c r="O122" s="351"/>
      <c r="P122" s="351"/>
      <c r="Q122" s="351"/>
      <c r="R122" s="649"/>
      <c r="S122" s="652"/>
      <c r="T122" s="351"/>
      <c r="U122" s="351"/>
      <c r="V122" s="351"/>
      <c r="W122" s="351"/>
      <c r="X122" s="352"/>
    </row>
    <row r="123" spans="1:24" s="26" customFormat="1" ht="14.25">
      <c r="A123" s="643"/>
      <c r="B123" s="646"/>
      <c r="C123" s="523" t="s">
        <v>358</v>
      </c>
      <c r="D123" s="351"/>
      <c r="E123" s="351"/>
      <c r="F123" s="353"/>
      <c r="G123" s="649"/>
      <c r="H123" s="354"/>
      <c r="I123" s="351"/>
      <c r="J123" s="351"/>
      <c r="K123" s="351"/>
      <c r="L123" s="351"/>
      <c r="M123" s="652"/>
      <c r="N123" s="654"/>
      <c r="O123" s="351"/>
      <c r="P123" s="351"/>
      <c r="Q123" s="351"/>
      <c r="R123" s="649"/>
      <c r="S123" s="652"/>
      <c r="T123" s="351"/>
      <c r="U123" s="351"/>
      <c r="V123" s="351"/>
      <c r="W123" s="351"/>
      <c r="X123" s="352"/>
    </row>
    <row r="124" spans="1:24" s="26" customFormat="1" ht="14.25">
      <c r="A124" s="643"/>
      <c r="B124" s="646"/>
      <c r="C124" s="523" t="s">
        <v>104</v>
      </c>
      <c r="D124" s="351"/>
      <c r="E124" s="351"/>
      <c r="F124" s="353"/>
      <c r="G124" s="649"/>
      <c r="H124" s="354"/>
      <c r="I124" s="351"/>
      <c r="J124" s="351"/>
      <c r="K124" s="351"/>
      <c r="L124" s="351"/>
      <c r="M124" s="652"/>
      <c r="N124" s="654"/>
      <c r="O124" s="351"/>
      <c r="P124" s="351"/>
      <c r="Q124" s="351"/>
      <c r="R124" s="649"/>
      <c r="S124" s="652"/>
      <c r="T124" s="351"/>
      <c r="U124" s="351"/>
      <c r="V124" s="351"/>
      <c r="W124" s="351"/>
      <c r="X124" s="352"/>
    </row>
    <row r="125" spans="1:24" s="26" customFormat="1" ht="14.25">
      <c r="A125" s="643"/>
      <c r="B125" s="646"/>
      <c r="C125" s="523" t="s">
        <v>105</v>
      </c>
      <c r="D125" s="351"/>
      <c r="E125" s="351"/>
      <c r="F125" s="353"/>
      <c r="G125" s="649"/>
      <c r="H125" s="354"/>
      <c r="I125" s="351"/>
      <c r="J125" s="351"/>
      <c r="K125" s="351"/>
      <c r="L125" s="351"/>
      <c r="M125" s="652"/>
      <c r="N125" s="654"/>
      <c r="O125" s="351"/>
      <c r="P125" s="351"/>
      <c r="Q125" s="351"/>
      <c r="R125" s="649"/>
      <c r="S125" s="652"/>
      <c r="T125" s="351"/>
      <c r="U125" s="351"/>
      <c r="V125" s="351"/>
      <c r="W125" s="351"/>
      <c r="X125" s="352"/>
    </row>
    <row r="126" spans="1:24" s="26" customFormat="1" ht="15" thickBot="1">
      <c r="A126" s="643"/>
      <c r="B126" s="646"/>
      <c r="C126" s="524" t="s">
        <v>106</v>
      </c>
      <c r="D126" s="359"/>
      <c r="E126" s="359"/>
      <c r="F126" s="360"/>
      <c r="G126" s="649"/>
      <c r="H126" s="361"/>
      <c r="I126" s="359"/>
      <c r="J126" s="359"/>
      <c r="K126" s="359"/>
      <c r="L126" s="359"/>
      <c r="M126" s="652"/>
      <c r="N126" s="654"/>
      <c r="O126" s="359"/>
      <c r="P126" s="359"/>
      <c r="Q126" s="359"/>
      <c r="R126" s="649"/>
      <c r="S126" s="652"/>
      <c r="T126" s="359"/>
      <c r="U126" s="359"/>
      <c r="V126" s="359"/>
      <c r="W126" s="359"/>
      <c r="X126" s="362"/>
    </row>
    <row r="127" spans="1:24" s="26" customFormat="1" ht="15.75" thickBot="1">
      <c r="A127" s="644"/>
      <c r="B127" s="647"/>
      <c r="C127" s="525" t="s">
        <v>361</v>
      </c>
      <c r="D127" s="561">
        <f>SUM(D119:D126)</f>
        <v>0</v>
      </c>
      <c r="E127" s="561">
        <f>SUM(E119:E126)</f>
        <v>0</v>
      </c>
      <c r="F127" s="561">
        <f>SUM(F119:F126)</f>
        <v>0</v>
      </c>
      <c r="G127" s="340">
        <f>'sumar v EUR'!F34</f>
        <v>27000000</v>
      </c>
      <c r="H127" s="561">
        <f>SUM(H119:H126)</f>
        <v>0</v>
      </c>
      <c r="I127" s="561">
        <f>SUM(I119:I126)</f>
        <v>0</v>
      </c>
      <c r="J127" s="561">
        <f>SUM(J119:J126)</f>
        <v>0</v>
      </c>
      <c r="K127" s="561">
        <f>SUM(K119:K126)</f>
        <v>0</v>
      </c>
      <c r="L127" s="561">
        <f>SUM(L119:L126)</f>
        <v>0</v>
      </c>
      <c r="M127" s="562">
        <f>K127/G127</f>
        <v>0</v>
      </c>
      <c r="N127" s="563">
        <f>G127-K127+X127</f>
        <v>27000000</v>
      </c>
      <c r="O127" s="561">
        <f>SUM(O119:O126)</f>
        <v>0</v>
      </c>
      <c r="P127" s="561">
        <f>SUM(P119:P126)</f>
        <v>0</v>
      </c>
      <c r="Q127" s="561">
        <f>SUM(Q119:Q126)</f>
        <v>0</v>
      </c>
      <c r="R127" s="398">
        <f>G127-P127</f>
        <v>27000000</v>
      </c>
      <c r="S127" s="562">
        <f>P127/G127</f>
        <v>0</v>
      </c>
      <c r="T127" s="561">
        <f>SUM(T119:T126)</f>
        <v>0</v>
      </c>
      <c r="U127" s="561">
        <f>SUM(U119:U126)</f>
        <v>0</v>
      </c>
      <c r="V127" s="561">
        <f>SUM(V119:V126)</f>
        <v>0</v>
      </c>
      <c r="W127" s="561">
        <f>SUM(W119:W126)</f>
        <v>0</v>
      </c>
      <c r="X127" s="561">
        <f>'sumar v EUR'!W34</f>
        <v>0</v>
      </c>
    </row>
    <row r="128" spans="1:24" s="26" customFormat="1" ht="14.25">
      <c r="A128" s="642" t="s">
        <v>288</v>
      </c>
      <c r="B128" s="645" t="s">
        <v>354</v>
      </c>
      <c r="C128" s="522" t="s">
        <v>99</v>
      </c>
      <c r="D128" s="287"/>
      <c r="E128" s="287"/>
      <c r="F128" s="355"/>
      <c r="G128" s="648"/>
      <c r="H128" s="356"/>
      <c r="I128" s="287"/>
      <c r="J128" s="287"/>
      <c r="K128" s="287"/>
      <c r="L128" s="287"/>
      <c r="M128" s="651"/>
      <c r="N128" s="653"/>
      <c r="O128" s="287"/>
      <c r="P128" s="287"/>
      <c r="Q128" s="287"/>
      <c r="R128" s="648"/>
      <c r="S128" s="651"/>
      <c r="T128" s="287"/>
      <c r="U128" s="287"/>
      <c r="V128" s="287"/>
      <c r="W128" s="287"/>
      <c r="X128" s="357"/>
    </row>
    <row r="129" spans="1:24" s="26" customFormat="1" ht="14.25">
      <c r="A129" s="643"/>
      <c r="B129" s="646"/>
      <c r="C129" s="523" t="s">
        <v>385</v>
      </c>
      <c r="D129" s="351"/>
      <c r="E129" s="351"/>
      <c r="F129" s="353"/>
      <c r="G129" s="649"/>
      <c r="H129" s="354"/>
      <c r="I129" s="351"/>
      <c r="J129" s="351"/>
      <c r="K129" s="351"/>
      <c r="L129" s="351"/>
      <c r="M129" s="652"/>
      <c r="N129" s="654"/>
      <c r="O129" s="351"/>
      <c r="P129" s="351"/>
      <c r="Q129" s="351"/>
      <c r="R129" s="649"/>
      <c r="S129" s="652"/>
      <c r="T129" s="351"/>
      <c r="U129" s="351"/>
      <c r="V129" s="351"/>
      <c r="W129" s="351"/>
      <c r="X129" s="352"/>
    </row>
    <row r="130" spans="1:24" s="26" customFormat="1" ht="14.25">
      <c r="A130" s="643"/>
      <c r="B130" s="646"/>
      <c r="C130" s="523" t="s">
        <v>101</v>
      </c>
      <c r="D130" s="351"/>
      <c r="E130" s="351"/>
      <c r="F130" s="353"/>
      <c r="G130" s="649"/>
      <c r="H130" s="354"/>
      <c r="I130" s="351"/>
      <c r="J130" s="351"/>
      <c r="K130" s="351"/>
      <c r="L130" s="351"/>
      <c r="M130" s="652"/>
      <c r="N130" s="654"/>
      <c r="O130" s="351"/>
      <c r="P130" s="351"/>
      <c r="Q130" s="351"/>
      <c r="R130" s="649"/>
      <c r="S130" s="652"/>
      <c r="T130" s="351"/>
      <c r="U130" s="351"/>
      <c r="V130" s="351"/>
      <c r="W130" s="351"/>
      <c r="X130" s="352"/>
    </row>
    <row r="131" spans="1:24" s="26" customFormat="1" ht="14.25">
      <c r="A131" s="643"/>
      <c r="B131" s="646"/>
      <c r="C131" s="523" t="s">
        <v>102</v>
      </c>
      <c r="D131" s="351"/>
      <c r="E131" s="351"/>
      <c r="F131" s="353"/>
      <c r="G131" s="649"/>
      <c r="H131" s="354"/>
      <c r="I131" s="351"/>
      <c r="J131" s="351"/>
      <c r="K131" s="351"/>
      <c r="L131" s="351"/>
      <c r="M131" s="652"/>
      <c r="N131" s="654"/>
      <c r="O131" s="351"/>
      <c r="P131" s="351"/>
      <c r="Q131" s="351"/>
      <c r="R131" s="649"/>
      <c r="S131" s="652"/>
      <c r="T131" s="351"/>
      <c r="U131" s="351"/>
      <c r="V131" s="351"/>
      <c r="W131" s="351"/>
      <c r="X131" s="352"/>
    </row>
    <row r="132" spans="1:24" s="26" customFormat="1" ht="14.25">
      <c r="A132" s="643"/>
      <c r="B132" s="646"/>
      <c r="C132" s="523" t="s">
        <v>358</v>
      </c>
      <c r="D132" s="351"/>
      <c r="E132" s="351"/>
      <c r="F132" s="353"/>
      <c r="G132" s="649"/>
      <c r="H132" s="354"/>
      <c r="I132" s="351"/>
      <c r="J132" s="351"/>
      <c r="K132" s="351"/>
      <c r="L132" s="351"/>
      <c r="M132" s="652"/>
      <c r="N132" s="654"/>
      <c r="O132" s="351"/>
      <c r="P132" s="351"/>
      <c r="Q132" s="351"/>
      <c r="R132" s="649"/>
      <c r="S132" s="652"/>
      <c r="T132" s="351"/>
      <c r="U132" s="351"/>
      <c r="V132" s="351"/>
      <c r="W132" s="351"/>
      <c r="X132" s="352"/>
    </row>
    <row r="133" spans="1:24" s="26" customFormat="1" ht="14.25">
      <c r="A133" s="643"/>
      <c r="B133" s="646"/>
      <c r="C133" s="523" t="s">
        <v>104</v>
      </c>
      <c r="D133" s="351"/>
      <c r="E133" s="351"/>
      <c r="F133" s="353"/>
      <c r="G133" s="649"/>
      <c r="H133" s="354"/>
      <c r="I133" s="351"/>
      <c r="J133" s="351"/>
      <c r="K133" s="351"/>
      <c r="L133" s="351"/>
      <c r="M133" s="652"/>
      <c r="N133" s="654"/>
      <c r="O133" s="351"/>
      <c r="P133" s="351"/>
      <c r="Q133" s="351"/>
      <c r="R133" s="649"/>
      <c r="S133" s="652"/>
      <c r="T133" s="351"/>
      <c r="U133" s="351"/>
      <c r="V133" s="351"/>
      <c r="W133" s="351"/>
      <c r="X133" s="352"/>
    </row>
    <row r="134" spans="1:24" s="26" customFormat="1" ht="14.25">
      <c r="A134" s="643"/>
      <c r="B134" s="646"/>
      <c r="C134" s="523" t="s">
        <v>105</v>
      </c>
      <c r="D134" s="351"/>
      <c r="E134" s="351"/>
      <c r="F134" s="353"/>
      <c r="G134" s="649"/>
      <c r="H134" s="354"/>
      <c r="I134" s="351"/>
      <c r="J134" s="351"/>
      <c r="K134" s="351"/>
      <c r="L134" s="351"/>
      <c r="M134" s="652"/>
      <c r="N134" s="654"/>
      <c r="O134" s="351"/>
      <c r="P134" s="351"/>
      <c r="Q134" s="351"/>
      <c r="R134" s="649"/>
      <c r="S134" s="652"/>
      <c r="T134" s="351"/>
      <c r="U134" s="351"/>
      <c r="V134" s="351"/>
      <c r="W134" s="351"/>
      <c r="X134" s="352"/>
    </row>
    <row r="135" spans="1:24" s="26" customFormat="1" ht="15" thickBot="1">
      <c r="A135" s="643"/>
      <c r="B135" s="646"/>
      <c r="C135" s="524" t="s">
        <v>106</v>
      </c>
      <c r="D135" s="359"/>
      <c r="E135" s="359"/>
      <c r="F135" s="360"/>
      <c r="G135" s="649"/>
      <c r="H135" s="361"/>
      <c r="I135" s="359"/>
      <c r="J135" s="359"/>
      <c r="K135" s="359"/>
      <c r="L135" s="359"/>
      <c r="M135" s="652"/>
      <c r="N135" s="654"/>
      <c r="O135" s="359"/>
      <c r="P135" s="359"/>
      <c r="Q135" s="359"/>
      <c r="R135" s="649"/>
      <c r="S135" s="652"/>
      <c r="T135" s="359"/>
      <c r="U135" s="359"/>
      <c r="V135" s="359"/>
      <c r="W135" s="359"/>
      <c r="X135" s="362"/>
    </row>
    <row r="136" spans="1:24" s="26" customFormat="1" ht="15.75" thickBot="1">
      <c r="A136" s="644"/>
      <c r="B136" s="647"/>
      <c r="C136" s="525" t="s">
        <v>361</v>
      </c>
      <c r="D136" s="561">
        <f>SUM(D128:D135)</f>
        <v>0</v>
      </c>
      <c r="E136" s="561">
        <f>SUM(E128:E135)</f>
        <v>0</v>
      </c>
      <c r="F136" s="561">
        <f>SUM(F128:F135)</f>
        <v>0</v>
      </c>
      <c r="G136" s="340">
        <f>'sumar v EUR'!F35</f>
        <v>26000000</v>
      </c>
      <c r="H136" s="561">
        <f>SUM(H128:H135)</f>
        <v>0</v>
      </c>
      <c r="I136" s="561">
        <f>SUM(I128:I135)</f>
        <v>0</v>
      </c>
      <c r="J136" s="561">
        <f>SUM(J128:J135)</f>
        <v>0</v>
      </c>
      <c r="K136" s="561">
        <f>SUM(K128:K135)</f>
        <v>0</v>
      </c>
      <c r="L136" s="561">
        <f>SUM(L128:L135)</f>
        <v>0</v>
      </c>
      <c r="M136" s="562">
        <f>K136/G136</f>
        <v>0</v>
      </c>
      <c r="N136" s="563">
        <f>G136-K136+X136</f>
        <v>26000000</v>
      </c>
      <c r="O136" s="561">
        <f>SUM(O128:O135)</f>
        <v>0</v>
      </c>
      <c r="P136" s="561">
        <f>SUM(P128:P135)</f>
        <v>0</v>
      </c>
      <c r="Q136" s="561">
        <f>SUM(Q128:Q135)</f>
        <v>0</v>
      </c>
      <c r="R136" s="398">
        <f>G136-P136</f>
        <v>26000000</v>
      </c>
      <c r="S136" s="562">
        <f>P136/G136</f>
        <v>0</v>
      </c>
      <c r="T136" s="561">
        <f>SUM(T128:T135)</f>
        <v>0</v>
      </c>
      <c r="U136" s="561">
        <f>SUM(U128:U135)</f>
        <v>0</v>
      </c>
      <c r="V136" s="561">
        <f>SUM(V128:V135)</f>
        <v>0</v>
      </c>
      <c r="W136" s="561">
        <f>SUM(W128:W135)</f>
        <v>0</v>
      </c>
      <c r="X136" s="561">
        <f>'sumar v EUR'!W35</f>
        <v>0</v>
      </c>
    </row>
    <row r="137" spans="1:24" s="26" customFormat="1" ht="14.25">
      <c r="A137" s="642" t="s">
        <v>289</v>
      </c>
      <c r="B137" s="645" t="s">
        <v>355</v>
      </c>
      <c r="C137" s="522" t="s">
        <v>99</v>
      </c>
      <c r="D137" s="287"/>
      <c r="E137" s="287"/>
      <c r="F137" s="355"/>
      <c r="G137" s="648"/>
      <c r="H137" s="356"/>
      <c r="I137" s="287"/>
      <c r="J137" s="287"/>
      <c r="K137" s="287"/>
      <c r="L137" s="287"/>
      <c r="M137" s="651"/>
      <c r="N137" s="653"/>
      <c r="O137" s="287"/>
      <c r="P137" s="287"/>
      <c r="Q137" s="287"/>
      <c r="R137" s="648"/>
      <c r="S137" s="651"/>
      <c r="T137" s="287"/>
      <c r="U137" s="287"/>
      <c r="V137" s="287"/>
      <c r="W137" s="287"/>
      <c r="X137" s="357"/>
    </row>
    <row r="138" spans="1:24" s="26" customFormat="1" ht="14.25">
      <c r="A138" s="643"/>
      <c r="B138" s="646"/>
      <c r="C138" s="523" t="s">
        <v>385</v>
      </c>
      <c r="D138" s="351"/>
      <c r="E138" s="351"/>
      <c r="F138" s="353"/>
      <c r="G138" s="649"/>
      <c r="H138" s="354"/>
      <c r="I138" s="351"/>
      <c r="J138" s="351"/>
      <c r="K138" s="351"/>
      <c r="L138" s="351"/>
      <c r="M138" s="652"/>
      <c r="N138" s="654"/>
      <c r="O138" s="351"/>
      <c r="P138" s="351"/>
      <c r="Q138" s="351"/>
      <c r="R138" s="649"/>
      <c r="S138" s="652"/>
      <c r="T138" s="351"/>
      <c r="U138" s="351"/>
      <c r="V138" s="351"/>
      <c r="W138" s="351"/>
      <c r="X138" s="352"/>
    </row>
    <row r="139" spans="1:24" s="26" customFormat="1" ht="14.25">
      <c r="A139" s="643"/>
      <c r="B139" s="646"/>
      <c r="C139" s="523" t="s">
        <v>101</v>
      </c>
      <c r="D139" s="351"/>
      <c r="E139" s="351"/>
      <c r="F139" s="353"/>
      <c r="G139" s="649"/>
      <c r="H139" s="354"/>
      <c r="I139" s="351"/>
      <c r="J139" s="351"/>
      <c r="K139" s="351"/>
      <c r="L139" s="351"/>
      <c r="M139" s="652"/>
      <c r="N139" s="654"/>
      <c r="O139" s="351"/>
      <c r="P139" s="351"/>
      <c r="Q139" s="351"/>
      <c r="R139" s="649"/>
      <c r="S139" s="652"/>
      <c r="T139" s="351"/>
      <c r="U139" s="351"/>
      <c r="V139" s="351"/>
      <c r="W139" s="351"/>
      <c r="X139" s="352"/>
    </row>
    <row r="140" spans="1:24" s="26" customFormat="1" ht="14.25">
      <c r="A140" s="643"/>
      <c r="B140" s="646"/>
      <c r="C140" s="523" t="s">
        <v>102</v>
      </c>
      <c r="D140" s="351"/>
      <c r="E140" s="351"/>
      <c r="F140" s="353"/>
      <c r="G140" s="649"/>
      <c r="H140" s="354"/>
      <c r="I140" s="351"/>
      <c r="J140" s="351"/>
      <c r="K140" s="351"/>
      <c r="L140" s="351"/>
      <c r="M140" s="652"/>
      <c r="N140" s="654"/>
      <c r="O140" s="351"/>
      <c r="P140" s="351"/>
      <c r="Q140" s="351"/>
      <c r="R140" s="649"/>
      <c r="S140" s="652"/>
      <c r="T140" s="351"/>
      <c r="U140" s="351"/>
      <c r="V140" s="351"/>
      <c r="W140" s="351"/>
      <c r="X140" s="352"/>
    </row>
    <row r="141" spans="1:24" s="26" customFormat="1" ht="14.25">
      <c r="A141" s="643"/>
      <c r="B141" s="646"/>
      <c r="C141" s="523" t="s">
        <v>358</v>
      </c>
      <c r="D141" s="351"/>
      <c r="E141" s="351"/>
      <c r="F141" s="353"/>
      <c r="G141" s="649"/>
      <c r="H141" s="354"/>
      <c r="I141" s="351"/>
      <c r="J141" s="351"/>
      <c r="K141" s="351"/>
      <c r="L141" s="351"/>
      <c r="M141" s="652"/>
      <c r="N141" s="654"/>
      <c r="O141" s="351"/>
      <c r="P141" s="351"/>
      <c r="Q141" s="351"/>
      <c r="R141" s="649"/>
      <c r="S141" s="652"/>
      <c r="T141" s="351"/>
      <c r="U141" s="351"/>
      <c r="V141" s="351"/>
      <c r="W141" s="351"/>
      <c r="X141" s="352"/>
    </row>
    <row r="142" spans="1:24" s="26" customFormat="1" ht="14.25">
      <c r="A142" s="643"/>
      <c r="B142" s="646"/>
      <c r="C142" s="523" t="s">
        <v>104</v>
      </c>
      <c r="D142" s="351"/>
      <c r="E142" s="351"/>
      <c r="F142" s="353"/>
      <c r="G142" s="649"/>
      <c r="H142" s="354"/>
      <c r="I142" s="351"/>
      <c r="J142" s="351"/>
      <c r="K142" s="351"/>
      <c r="L142" s="351"/>
      <c r="M142" s="652"/>
      <c r="N142" s="654"/>
      <c r="O142" s="351"/>
      <c r="P142" s="351"/>
      <c r="Q142" s="351"/>
      <c r="R142" s="649"/>
      <c r="S142" s="652"/>
      <c r="T142" s="351"/>
      <c r="U142" s="351"/>
      <c r="V142" s="351"/>
      <c r="W142" s="351"/>
      <c r="X142" s="352"/>
    </row>
    <row r="143" spans="1:24" s="26" customFormat="1" ht="14.25">
      <c r="A143" s="643"/>
      <c r="B143" s="646"/>
      <c r="C143" s="523" t="s">
        <v>105</v>
      </c>
      <c r="D143" s="351"/>
      <c r="E143" s="351"/>
      <c r="F143" s="353"/>
      <c r="G143" s="649"/>
      <c r="H143" s="354"/>
      <c r="I143" s="351"/>
      <c r="J143" s="351"/>
      <c r="K143" s="351"/>
      <c r="L143" s="351"/>
      <c r="M143" s="652"/>
      <c r="N143" s="654"/>
      <c r="O143" s="351"/>
      <c r="P143" s="351"/>
      <c r="Q143" s="351"/>
      <c r="R143" s="649"/>
      <c r="S143" s="652"/>
      <c r="T143" s="351"/>
      <c r="U143" s="351"/>
      <c r="V143" s="351"/>
      <c r="W143" s="351"/>
      <c r="X143" s="352"/>
    </row>
    <row r="144" spans="1:24" s="26" customFormat="1" ht="15" thickBot="1">
      <c r="A144" s="643"/>
      <c r="B144" s="646"/>
      <c r="C144" s="524" t="s">
        <v>106</v>
      </c>
      <c r="D144" s="359"/>
      <c r="E144" s="359"/>
      <c r="F144" s="360"/>
      <c r="G144" s="649"/>
      <c r="H144" s="361"/>
      <c r="I144" s="359"/>
      <c r="J144" s="359"/>
      <c r="K144" s="359"/>
      <c r="L144" s="359"/>
      <c r="M144" s="652"/>
      <c r="N144" s="654"/>
      <c r="O144" s="359"/>
      <c r="P144" s="359"/>
      <c r="Q144" s="359"/>
      <c r="R144" s="649"/>
      <c r="S144" s="652"/>
      <c r="T144" s="359"/>
      <c r="U144" s="359"/>
      <c r="V144" s="359"/>
      <c r="W144" s="359"/>
      <c r="X144" s="362"/>
    </row>
    <row r="145" spans="1:24" s="26" customFormat="1" ht="15.75" thickBot="1">
      <c r="A145" s="644"/>
      <c r="B145" s="647"/>
      <c r="C145" s="525" t="s">
        <v>361</v>
      </c>
      <c r="D145" s="561">
        <f>SUM(D137:D144)</f>
        <v>0</v>
      </c>
      <c r="E145" s="561">
        <f>SUM(E137:E144)</f>
        <v>0</v>
      </c>
      <c r="F145" s="561">
        <f>SUM(F137:F144)</f>
        <v>0</v>
      </c>
      <c r="G145" s="340">
        <f>'sumar v EUR'!F36</f>
        <v>2000000</v>
      </c>
      <c r="H145" s="561">
        <f>SUM(H137:H144)</f>
        <v>0</v>
      </c>
      <c r="I145" s="561">
        <f>SUM(I137:I144)</f>
        <v>0</v>
      </c>
      <c r="J145" s="561">
        <f>SUM(J137:J144)</f>
        <v>0</v>
      </c>
      <c r="K145" s="561">
        <f>SUM(K137:K144)</f>
        <v>0</v>
      </c>
      <c r="L145" s="561">
        <f>SUM(L137:L144)</f>
        <v>0</v>
      </c>
      <c r="M145" s="562">
        <f>K145/G145</f>
        <v>0</v>
      </c>
      <c r="N145" s="563">
        <f>G145-K145+X145</f>
        <v>2000000</v>
      </c>
      <c r="O145" s="561">
        <f>SUM(O137:O144)</f>
        <v>0</v>
      </c>
      <c r="P145" s="561">
        <f>SUM(P137:P144)</f>
        <v>0</v>
      </c>
      <c r="Q145" s="561">
        <f>SUM(Q137:Q144)</f>
        <v>0</v>
      </c>
      <c r="R145" s="398">
        <f>G145-P145</f>
        <v>2000000</v>
      </c>
      <c r="S145" s="562">
        <f>P145/G145</f>
        <v>0</v>
      </c>
      <c r="T145" s="561">
        <f>SUM(T137:T144)</f>
        <v>0</v>
      </c>
      <c r="U145" s="561">
        <f>SUM(U137:U144)</f>
        <v>0</v>
      </c>
      <c r="V145" s="561">
        <f>SUM(V137:V144)</f>
        <v>0</v>
      </c>
      <c r="W145" s="561">
        <f>SUM(W137:W144)</f>
        <v>0</v>
      </c>
      <c r="X145" s="561">
        <f>'sumar v EUR'!W36</f>
        <v>0</v>
      </c>
    </row>
    <row r="146" spans="1:24" s="26" customFormat="1" ht="14.25">
      <c r="A146" s="642" t="s">
        <v>263</v>
      </c>
      <c r="B146" s="645" t="s">
        <v>237</v>
      </c>
      <c r="C146" s="522" t="s">
        <v>99</v>
      </c>
      <c r="D146" s="287"/>
      <c r="E146" s="287"/>
      <c r="F146" s="355"/>
      <c r="G146" s="648"/>
      <c r="H146" s="356"/>
      <c r="I146" s="287"/>
      <c r="J146" s="287"/>
      <c r="K146" s="287"/>
      <c r="L146" s="287"/>
      <c r="M146" s="651"/>
      <c r="N146" s="653"/>
      <c r="O146" s="287"/>
      <c r="P146" s="287"/>
      <c r="Q146" s="287"/>
      <c r="R146" s="648"/>
      <c r="S146" s="651"/>
      <c r="T146" s="287"/>
      <c r="U146" s="287"/>
      <c r="V146" s="287"/>
      <c r="W146" s="287"/>
      <c r="X146" s="357"/>
    </row>
    <row r="147" spans="1:24" s="26" customFormat="1" ht="14.25">
      <c r="A147" s="643"/>
      <c r="B147" s="646"/>
      <c r="C147" s="523" t="s">
        <v>385</v>
      </c>
      <c r="D147" s="351">
        <v>5</v>
      </c>
      <c r="E147" s="351">
        <v>49485.905862046071</v>
      </c>
      <c r="F147" s="353">
        <v>49485.905862046071</v>
      </c>
      <c r="G147" s="649"/>
      <c r="H147" s="354"/>
      <c r="I147" s="351"/>
      <c r="J147" s="351">
        <v>5</v>
      </c>
      <c r="K147" s="351">
        <v>49485.905862046071</v>
      </c>
      <c r="L147" s="351">
        <v>37114.42939653455</v>
      </c>
      <c r="M147" s="652"/>
      <c r="N147" s="654"/>
      <c r="O147" s="351">
        <v>5</v>
      </c>
      <c r="P147" s="351">
        <v>6143.24</v>
      </c>
      <c r="Q147" s="351">
        <v>4607.41</v>
      </c>
      <c r="R147" s="649"/>
      <c r="S147" s="652"/>
      <c r="T147" s="351"/>
      <c r="U147" s="351"/>
      <c r="V147" s="351"/>
      <c r="W147" s="351"/>
      <c r="X147" s="352"/>
    </row>
    <row r="148" spans="1:24" s="26" customFormat="1" ht="14.25">
      <c r="A148" s="643"/>
      <c r="B148" s="646"/>
      <c r="C148" s="523" t="s">
        <v>101</v>
      </c>
      <c r="D148" s="351"/>
      <c r="E148" s="351"/>
      <c r="F148" s="353"/>
      <c r="G148" s="649"/>
      <c r="H148" s="354"/>
      <c r="I148" s="351"/>
      <c r="J148" s="351"/>
      <c r="K148" s="351"/>
      <c r="L148" s="351"/>
      <c r="M148" s="652"/>
      <c r="N148" s="654"/>
      <c r="O148" s="351"/>
      <c r="P148" s="351"/>
      <c r="Q148" s="351"/>
      <c r="R148" s="649"/>
      <c r="S148" s="652"/>
      <c r="T148" s="351"/>
      <c r="U148" s="351"/>
      <c r="V148" s="351"/>
      <c r="W148" s="351"/>
      <c r="X148" s="352"/>
    </row>
    <row r="149" spans="1:24" s="26" customFormat="1" ht="14.25">
      <c r="A149" s="643"/>
      <c r="B149" s="646"/>
      <c r="C149" s="523" t="s">
        <v>102</v>
      </c>
      <c r="D149" s="351"/>
      <c r="E149" s="351"/>
      <c r="F149" s="353"/>
      <c r="G149" s="649"/>
      <c r="H149" s="354"/>
      <c r="I149" s="351"/>
      <c r="J149" s="351"/>
      <c r="K149" s="351"/>
      <c r="L149" s="351"/>
      <c r="M149" s="652"/>
      <c r="N149" s="654"/>
      <c r="O149" s="351"/>
      <c r="P149" s="351"/>
      <c r="Q149" s="351"/>
      <c r="R149" s="649"/>
      <c r="S149" s="652"/>
      <c r="T149" s="351"/>
      <c r="U149" s="351"/>
      <c r="V149" s="351"/>
      <c r="W149" s="351"/>
      <c r="X149" s="352"/>
    </row>
    <row r="150" spans="1:24" s="26" customFormat="1" ht="14.25">
      <c r="A150" s="643"/>
      <c r="B150" s="646"/>
      <c r="C150" s="523" t="s">
        <v>358</v>
      </c>
      <c r="D150" s="351">
        <v>1</v>
      </c>
      <c r="E150" s="351">
        <v>41782.513443537144</v>
      </c>
      <c r="F150" s="353">
        <v>41782.513443537144</v>
      </c>
      <c r="G150" s="649"/>
      <c r="H150" s="354"/>
      <c r="I150" s="351"/>
      <c r="J150" s="351">
        <v>1</v>
      </c>
      <c r="K150" s="351">
        <v>41782.513443537144</v>
      </c>
      <c r="L150" s="351">
        <v>31336.885082652858</v>
      </c>
      <c r="M150" s="652"/>
      <c r="N150" s="654"/>
      <c r="O150" s="351">
        <v>2</v>
      </c>
      <c r="P150" s="351">
        <v>9285</v>
      </c>
      <c r="Q150" s="351">
        <v>6963.74</v>
      </c>
      <c r="R150" s="649"/>
      <c r="S150" s="652"/>
      <c r="T150" s="351"/>
      <c r="U150" s="351"/>
      <c r="V150" s="351"/>
      <c r="W150" s="351"/>
      <c r="X150" s="352"/>
    </row>
    <row r="151" spans="1:24" s="26" customFormat="1" ht="14.25">
      <c r="A151" s="643"/>
      <c r="B151" s="646"/>
      <c r="C151" s="523" t="s">
        <v>104</v>
      </c>
      <c r="D151" s="351">
        <v>3</v>
      </c>
      <c r="E151" s="351">
        <v>42735.178915222728</v>
      </c>
      <c r="F151" s="353">
        <v>42735.178915222728</v>
      </c>
      <c r="G151" s="649"/>
      <c r="H151" s="354"/>
      <c r="I151" s="351"/>
      <c r="J151" s="351">
        <v>3</v>
      </c>
      <c r="K151" s="351">
        <v>42735.178915222728</v>
      </c>
      <c r="L151" s="351">
        <v>32051.384186417046</v>
      </c>
      <c r="M151" s="652"/>
      <c r="N151" s="654"/>
      <c r="O151" s="351">
        <v>3</v>
      </c>
      <c r="P151" s="351">
        <v>5341.8899999999994</v>
      </c>
      <c r="Q151" s="351">
        <v>4006.4000000000005</v>
      </c>
      <c r="R151" s="649"/>
      <c r="S151" s="652"/>
      <c r="T151" s="351"/>
      <c r="U151" s="351"/>
      <c r="V151" s="351"/>
      <c r="W151" s="351"/>
      <c r="X151" s="352"/>
    </row>
    <row r="152" spans="1:24" s="26" customFormat="1" ht="14.25">
      <c r="A152" s="643"/>
      <c r="B152" s="646"/>
      <c r="C152" s="523" t="s">
        <v>105</v>
      </c>
      <c r="D152" s="351"/>
      <c r="E152" s="351"/>
      <c r="F152" s="353"/>
      <c r="G152" s="649"/>
      <c r="H152" s="354"/>
      <c r="I152" s="351"/>
      <c r="J152" s="351"/>
      <c r="K152" s="351"/>
      <c r="L152" s="351"/>
      <c r="M152" s="652"/>
      <c r="N152" s="654"/>
      <c r="O152" s="351"/>
      <c r="P152" s="351"/>
      <c r="Q152" s="351"/>
      <c r="R152" s="649"/>
      <c r="S152" s="652"/>
      <c r="T152" s="351"/>
      <c r="U152" s="351"/>
      <c r="V152" s="351"/>
      <c r="W152" s="351"/>
      <c r="X152" s="352"/>
    </row>
    <row r="153" spans="1:24" s="26" customFormat="1" ht="15" thickBot="1">
      <c r="A153" s="643"/>
      <c r="B153" s="646"/>
      <c r="C153" s="524" t="s">
        <v>106</v>
      </c>
      <c r="D153" s="359">
        <v>6</v>
      </c>
      <c r="E153" s="359">
        <v>110397.66314811126</v>
      </c>
      <c r="F153" s="360">
        <v>110397.66314811126</v>
      </c>
      <c r="G153" s="649"/>
      <c r="H153" s="361"/>
      <c r="I153" s="359"/>
      <c r="J153" s="359">
        <v>6</v>
      </c>
      <c r="K153" s="359">
        <v>110397.66314811126</v>
      </c>
      <c r="L153" s="351">
        <v>82798.247361083442</v>
      </c>
      <c r="M153" s="652"/>
      <c r="N153" s="654"/>
      <c r="O153" s="359">
        <v>6</v>
      </c>
      <c r="P153" s="359">
        <v>13799.689999999999</v>
      </c>
      <c r="Q153" s="359">
        <v>10349.74</v>
      </c>
      <c r="R153" s="649"/>
      <c r="S153" s="652"/>
      <c r="T153" s="359"/>
      <c r="U153" s="359"/>
      <c r="V153" s="359"/>
      <c r="W153" s="359"/>
      <c r="X153" s="362"/>
    </row>
    <row r="154" spans="1:24" s="26" customFormat="1" ht="15.75" thickBot="1">
      <c r="A154" s="644"/>
      <c r="B154" s="647"/>
      <c r="C154" s="525" t="s">
        <v>361</v>
      </c>
      <c r="D154" s="561">
        <f>SUM(D146:D153)</f>
        <v>15</v>
      </c>
      <c r="E154" s="561">
        <f>SUM(E146:E153)</f>
        <v>244401.26136891718</v>
      </c>
      <c r="F154" s="561">
        <f>SUM(F146:F153)</f>
        <v>244401.26136891718</v>
      </c>
      <c r="G154" s="340">
        <f>'sumar v EUR'!F38</f>
        <v>383650</v>
      </c>
      <c r="H154" s="561">
        <f>SUM(H146:H153)</f>
        <v>0</v>
      </c>
      <c r="I154" s="561">
        <f>SUM(I146:I153)</f>
        <v>0</v>
      </c>
      <c r="J154" s="561">
        <f>SUM(J146:J153)</f>
        <v>15</v>
      </c>
      <c r="K154" s="561">
        <f>SUM(K146:K153)</f>
        <v>244401.26136891718</v>
      </c>
      <c r="L154" s="561">
        <f>SUM(L146:L153)</f>
        <v>183300.94602668792</v>
      </c>
      <c r="M154" s="562">
        <f>K154/G154</f>
        <v>0.63704225562079286</v>
      </c>
      <c r="N154" s="563">
        <f>G154-K154+X154</f>
        <v>139248.73863108282</v>
      </c>
      <c r="O154" s="561">
        <f>SUM(O146:O153)</f>
        <v>16</v>
      </c>
      <c r="P154" s="561">
        <f>SUM(P146:P153)</f>
        <v>34569.819999999992</v>
      </c>
      <c r="Q154" s="561">
        <f>SUM(Q146:Q153)</f>
        <v>25927.29</v>
      </c>
      <c r="R154" s="398">
        <f>G154-P154</f>
        <v>349080.18</v>
      </c>
      <c r="S154" s="562">
        <f>P154/G154</f>
        <v>9.0107702332855449E-2</v>
      </c>
      <c r="T154" s="561">
        <f>SUM(T146:T153)</f>
        <v>0</v>
      </c>
      <c r="U154" s="561">
        <f>SUM(U146:U153)</f>
        <v>0</v>
      </c>
      <c r="V154" s="561">
        <f>SUM(V146:V153)</f>
        <v>0</v>
      </c>
      <c r="W154" s="561">
        <f>SUM(W146:W153)</f>
        <v>0</v>
      </c>
      <c r="X154" s="561">
        <f>'sumar v EUR'!W38</f>
        <v>0</v>
      </c>
    </row>
    <row r="155" spans="1:24" s="26" customFormat="1" ht="14.25">
      <c r="A155" s="642" t="s">
        <v>268</v>
      </c>
      <c r="B155" s="645" t="s">
        <v>348</v>
      </c>
      <c r="C155" s="522" t="s">
        <v>99</v>
      </c>
      <c r="D155" s="287">
        <v>1</v>
      </c>
      <c r="E155" s="287">
        <v>6674820</v>
      </c>
      <c r="F155" s="355">
        <v>6674820</v>
      </c>
      <c r="G155" s="648"/>
      <c r="H155" s="356"/>
      <c r="I155" s="287"/>
      <c r="J155" s="287">
        <v>1</v>
      </c>
      <c r="K155" s="287">
        <v>6674820</v>
      </c>
      <c r="L155" s="287">
        <v>3537654.6</v>
      </c>
      <c r="M155" s="651"/>
      <c r="N155" s="653"/>
      <c r="O155" s="287"/>
      <c r="P155" s="287"/>
      <c r="Q155" s="287"/>
      <c r="R155" s="648"/>
      <c r="S155" s="651"/>
      <c r="T155" s="287"/>
      <c r="U155" s="287"/>
      <c r="V155" s="287"/>
      <c r="W155" s="287"/>
      <c r="X155" s="357"/>
    </row>
    <row r="156" spans="1:24" s="26" customFormat="1" ht="14.25">
      <c r="A156" s="643"/>
      <c r="B156" s="646"/>
      <c r="C156" s="523" t="s">
        <v>385</v>
      </c>
      <c r="D156" s="351">
        <v>27</v>
      </c>
      <c r="E156" s="351">
        <v>13023566.950000001</v>
      </c>
      <c r="F156" s="353">
        <v>12851736.529999999</v>
      </c>
      <c r="G156" s="649"/>
      <c r="H156" s="354">
        <v>10</v>
      </c>
      <c r="I156" s="351">
        <v>4579271.8099999996</v>
      </c>
      <c r="J156" s="351">
        <v>12</v>
      </c>
      <c r="K156" s="351">
        <v>5150280.71</v>
      </c>
      <c r="L156" s="351">
        <v>3862710.51</v>
      </c>
      <c r="M156" s="652"/>
      <c r="N156" s="654"/>
      <c r="O156" s="351">
        <v>11</v>
      </c>
      <c r="P156" s="351">
        <v>3813334.4099999997</v>
      </c>
      <c r="Q156" s="351">
        <v>2860000.79</v>
      </c>
      <c r="R156" s="649"/>
      <c r="S156" s="652"/>
      <c r="T156" s="351"/>
      <c r="U156" s="351">
        <v>6</v>
      </c>
      <c r="V156" s="351">
        <v>2648335.5499999998</v>
      </c>
      <c r="W156" s="351">
        <v>1986251.6500000004</v>
      </c>
      <c r="X156" s="352">
        <v>200</v>
      </c>
    </row>
    <row r="157" spans="1:24" s="26" customFormat="1" ht="14.25">
      <c r="A157" s="643"/>
      <c r="B157" s="646"/>
      <c r="C157" s="523" t="s">
        <v>101</v>
      </c>
      <c r="D157" s="351">
        <v>15</v>
      </c>
      <c r="E157" s="351">
        <v>7923402.54</v>
      </c>
      <c r="F157" s="353">
        <v>7773854.4000000004</v>
      </c>
      <c r="G157" s="649"/>
      <c r="H157" s="354">
        <v>2</v>
      </c>
      <c r="I157" s="351">
        <v>882550.97</v>
      </c>
      <c r="J157" s="351">
        <v>8</v>
      </c>
      <c r="K157" s="351">
        <v>1998769.7500000002</v>
      </c>
      <c r="L157" s="351">
        <v>1499077.2799999998</v>
      </c>
      <c r="M157" s="652"/>
      <c r="N157" s="654"/>
      <c r="O157" s="351">
        <v>3</v>
      </c>
      <c r="P157" s="351">
        <v>783822.51</v>
      </c>
      <c r="Q157" s="351">
        <v>587866.87</v>
      </c>
      <c r="R157" s="649"/>
      <c r="S157" s="652"/>
      <c r="T157" s="351"/>
      <c r="U157" s="351">
        <v>1</v>
      </c>
      <c r="V157" s="351">
        <v>672286.41</v>
      </c>
      <c r="W157" s="351">
        <v>504214.8</v>
      </c>
      <c r="X157" s="352">
        <v>0</v>
      </c>
    </row>
    <row r="158" spans="1:24" s="26" customFormat="1" ht="14.25">
      <c r="A158" s="643"/>
      <c r="B158" s="646"/>
      <c r="C158" s="523" t="s">
        <v>102</v>
      </c>
      <c r="D158" s="351"/>
      <c r="E158" s="351"/>
      <c r="F158" s="353"/>
      <c r="G158" s="649"/>
      <c r="H158" s="354"/>
      <c r="I158" s="351"/>
      <c r="J158" s="351"/>
      <c r="K158" s="351"/>
      <c r="L158" s="351"/>
      <c r="M158" s="652"/>
      <c r="N158" s="654"/>
      <c r="O158" s="351"/>
      <c r="P158" s="351"/>
      <c r="Q158" s="351"/>
      <c r="R158" s="649"/>
      <c r="S158" s="652"/>
      <c r="T158" s="351"/>
      <c r="U158" s="351"/>
      <c r="V158" s="351"/>
      <c r="W158" s="351"/>
      <c r="X158" s="352"/>
    </row>
    <row r="159" spans="1:24" s="26" customFormat="1" ht="14.25">
      <c r="A159" s="643"/>
      <c r="B159" s="646"/>
      <c r="C159" s="523" t="s">
        <v>358</v>
      </c>
      <c r="D159" s="351">
        <v>20</v>
      </c>
      <c r="E159" s="351">
        <v>7969252.4799999995</v>
      </c>
      <c r="F159" s="353">
        <v>7911509.3499999996</v>
      </c>
      <c r="G159" s="649"/>
      <c r="H159" s="354">
        <v>5</v>
      </c>
      <c r="I159" s="351">
        <v>1841077.4200000002</v>
      </c>
      <c r="J159" s="351">
        <v>8</v>
      </c>
      <c r="K159" s="351">
        <v>2313097.39</v>
      </c>
      <c r="L159" s="351">
        <v>1734823.01</v>
      </c>
      <c r="M159" s="652"/>
      <c r="N159" s="654"/>
      <c r="O159" s="351">
        <v>2</v>
      </c>
      <c r="P159" s="351">
        <v>844279.78</v>
      </c>
      <c r="Q159" s="351">
        <v>633209.81999999995</v>
      </c>
      <c r="R159" s="649"/>
      <c r="S159" s="652"/>
      <c r="T159" s="351"/>
      <c r="U159" s="351">
        <v>1</v>
      </c>
      <c r="V159" s="351">
        <v>844279.78</v>
      </c>
      <c r="W159" s="351">
        <v>633209.81999999995</v>
      </c>
      <c r="X159" s="352">
        <v>3872</v>
      </c>
    </row>
    <row r="160" spans="1:24" s="26" customFormat="1" ht="14.25">
      <c r="A160" s="643"/>
      <c r="B160" s="646"/>
      <c r="C160" s="523" t="s">
        <v>104</v>
      </c>
      <c r="D160" s="351">
        <v>15</v>
      </c>
      <c r="E160" s="351">
        <v>8218450.830000001</v>
      </c>
      <c r="F160" s="353">
        <v>8213735.1700000009</v>
      </c>
      <c r="G160" s="649"/>
      <c r="H160" s="354">
        <v>5</v>
      </c>
      <c r="I160" s="351">
        <v>1370169.02</v>
      </c>
      <c r="J160" s="351">
        <v>6</v>
      </c>
      <c r="K160" s="351">
        <v>4496346.04</v>
      </c>
      <c r="L160" s="351">
        <v>3372259.52</v>
      </c>
      <c r="M160" s="652"/>
      <c r="N160" s="654"/>
      <c r="O160" s="351">
        <v>2</v>
      </c>
      <c r="P160" s="351">
        <v>699777.75</v>
      </c>
      <c r="Q160" s="351">
        <v>524833.30000000005</v>
      </c>
      <c r="R160" s="649"/>
      <c r="S160" s="652"/>
      <c r="T160" s="351"/>
      <c r="U160" s="351">
        <v>1</v>
      </c>
      <c r="V160" s="351">
        <v>437407.57</v>
      </c>
      <c r="W160" s="351">
        <v>328055.67</v>
      </c>
      <c r="X160" s="352"/>
    </row>
    <row r="161" spans="1:24" s="26" customFormat="1" ht="14.25">
      <c r="A161" s="643"/>
      <c r="B161" s="646"/>
      <c r="C161" s="523" t="s">
        <v>105</v>
      </c>
      <c r="D161" s="351">
        <v>4</v>
      </c>
      <c r="E161" s="351">
        <v>3271381.74</v>
      </c>
      <c r="F161" s="353">
        <v>3271381.74</v>
      </c>
      <c r="G161" s="649"/>
      <c r="H161" s="354"/>
      <c r="I161" s="351"/>
      <c r="J161" s="351">
        <v>4</v>
      </c>
      <c r="K161" s="351">
        <v>3265401.69</v>
      </c>
      <c r="L161" s="351">
        <v>2449051.2599999998</v>
      </c>
      <c r="M161" s="652"/>
      <c r="N161" s="654"/>
      <c r="O161" s="351">
        <v>1</v>
      </c>
      <c r="P161" s="351">
        <v>500000</v>
      </c>
      <c r="Q161" s="351">
        <v>375000</v>
      </c>
      <c r="R161" s="649"/>
      <c r="S161" s="652"/>
      <c r="T161" s="351"/>
      <c r="U161" s="351"/>
      <c r="V161" s="351"/>
      <c r="W161" s="351"/>
      <c r="X161" s="352"/>
    </row>
    <row r="162" spans="1:24" s="26" customFormat="1" ht="15" thickBot="1">
      <c r="A162" s="643"/>
      <c r="B162" s="646"/>
      <c r="C162" s="524" t="s">
        <v>106</v>
      </c>
      <c r="D162" s="359">
        <v>32</v>
      </c>
      <c r="E162" s="359">
        <v>35157019.670000002</v>
      </c>
      <c r="F162" s="360">
        <v>35109236.399999999</v>
      </c>
      <c r="G162" s="650"/>
      <c r="H162" s="361">
        <v>12</v>
      </c>
      <c r="I162" s="359">
        <v>7068627.3899999997</v>
      </c>
      <c r="J162" s="359">
        <v>15</v>
      </c>
      <c r="K162" s="359">
        <v>25244823.490000002</v>
      </c>
      <c r="L162" s="359">
        <v>18933617.57</v>
      </c>
      <c r="M162" s="652"/>
      <c r="N162" s="654"/>
      <c r="O162" s="359">
        <v>4</v>
      </c>
      <c r="P162" s="359">
        <v>2214035.9900000002</v>
      </c>
      <c r="Q162" s="359">
        <v>1660526.98</v>
      </c>
      <c r="R162" s="649"/>
      <c r="S162" s="652"/>
      <c r="T162" s="359"/>
      <c r="U162" s="359">
        <v>2</v>
      </c>
      <c r="V162" s="359">
        <v>1891512.38</v>
      </c>
      <c r="W162" s="359">
        <v>1418634.28</v>
      </c>
      <c r="X162" s="362">
        <v>1.0000000009313226E-2</v>
      </c>
    </row>
    <row r="163" spans="1:24" s="26" customFormat="1" ht="15.75" thickBot="1">
      <c r="A163" s="644"/>
      <c r="B163" s="647"/>
      <c r="C163" s="525" t="s">
        <v>361</v>
      </c>
      <c r="D163" s="561">
        <f>SUM(D155:D162)</f>
        <v>114</v>
      </c>
      <c r="E163" s="561">
        <f>SUM(E155:E162)</f>
        <v>82237894.210000008</v>
      </c>
      <c r="F163" s="561">
        <f>SUM(F155:F162)</f>
        <v>81806273.590000004</v>
      </c>
      <c r="G163" s="340">
        <f>'sumar v EUR'!F39</f>
        <v>65000000</v>
      </c>
      <c r="H163" s="561">
        <f>SUM(H155:H162)</f>
        <v>34</v>
      </c>
      <c r="I163" s="561">
        <f>SUM(I155:I162)</f>
        <v>15741696.609999999</v>
      </c>
      <c r="J163" s="561">
        <f>SUM(J155:J162)</f>
        <v>54</v>
      </c>
      <c r="K163" s="561">
        <f>SUM(K155:K162)</f>
        <v>49143539.070000008</v>
      </c>
      <c r="L163" s="561">
        <f>SUM(L155:L162)</f>
        <v>35389193.75</v>
      </c>
      <c r="M163" s="562">
        <f>K163/G163</f>
        <v>0.75605444723076931</v>
      </c>
      <c r="N163" s="563">
        <f>G163-K163+X163</f>
        <v>15860532.939999992</v>
      </c>
      <c r="O163" s="561">
        <f>SUM(O155:O162)</f>
        <v>23</v>
      </c>
      <c r="P163" s="561">
        <f>SUM(P155:P162)</f>
        <v>8855250.4400000013</v>
      </c>
      <c r="Q163" s="561">
        <f>SUM(Q155:Q162)</f>
        <v>6641437.7599999998</v>
      </c>
      <c r="R163" s="398">
        <f>G163-P163</f>
        <v>56144749.560000002</v>
      </c>
      <c r="S163" s="562">
        <f>P163/G163</f>
        <v>0.13623462215384619</v>
      </c>
      <c r="T163" s="561">
        <f>SUM(T155:T162)</f>
        <v>0</v>
      </c>
      <c r="U163" s="561">
        <f>SUM(U155:U162)</f>
        <v>11</v>
      </c>
      <c r="V163" s="561">
        <f>SUM(V155:V162)</f>
        <v>6493821.6900000004</v>
      </c>
      <c r="W163" s="561">
        <f>SUM(W155:W162)</f>
        <v>4870366.22</v>
      </c>
      <c r="X163" s="561">
        <f>'sumar v EUR'!W39</f>
        <v>4072.0100000000093</v>
      </c>
    </row>
    <row r="164" spans="1:24" s="26" customFormat="1" ht="14.25">
      <c r="A164" s="642" t="s">
        <v>290</v>
      </c>
      <c r="B164" s="645" t="s">
        <v>346</v>
      </c>
      <c r="C164" s="522" t="s">
        <v>99</v>
      </c>
      <c r="D164" s="287">
        <v>1</v>
      </c>
      <c r="E164" s="287">
        <v>613866.57999999996</v>
      </c>
      <c r="F164" s="355">
        <v>613866.57999999996</v>
      </c>
      <c r="G164" s="648"/>
      <c r="H164" s="356">
        <v>1</v>
      </c>
      <c r="I164" s="287">
        <v>613866.57999999996</v>
      </c>
      <c r="J164" s="287"/>
      <c r="K164" s="287"/>
      <c r="L164" s="287"/>
      <c r="M164" s="651"/>
      <c r="N164" s="653"/>
      <c r="O164" s="287"/>
      <c r="P164" s="287"/>
      <c r="Q164" s="287"/>
      <c r="R164" s="648"/>
      <c r="S164" s="651"/>
      <c r="T164" s="287"/>
      <c r="U164" s="287"/>
      <c r="V164" s="287"/>
      <c r="W164" s="287"/>
      <c r="X164" s="357"/>
    </row>
    <row r="165" spans="1:24" s="26" customFormat="1" ht="14.25">
      <c r="A165" s="643"/>
      <c r="B165" s="646"/>
      <c r="C165" s="522" t="s">
        <v>385</v>
      </c>
      <c r="D165" s="287">
        <v>20</v>
      </c>
      <c r="E165" s="287">
        <v>6579773.1299999999</v>
      </c>
      <c r="F165" s="355">
        <v>6574213.2999999998</v>
      </c>
      <c r="G165" s="649"/>
      <c r="H165" s="354">
        <v>10</v>
      </c>
      <c r="I165" s="351">
        <v>3427608.3000000003</v>
      </c>
      <c r="J165" s="351">
        <v>7</v>
      </c>
      <c r="K165" s="351">
        <v>2155824.6800000002</v>
      </c>
      <c r="L165" s="351">
        <v>1616868.49</v>
      </c>
      <c r="M165" s="652"/>
      <c r="N165" s="654"/>
      <c r="O165" s="351">
        <v>4</v>
      </c>
      <c r="P165" s="351">
        <v>515290</v>
      </c>
      <c r="Q165" s="351">
        <v>386467.5</v>
      </c>
      <c r="R165" s="649"/>
      <c r="S165" s="652"/>
      <c r="T165" s="351"/>
      <c r="U165" s="351"/>
      <c r="V165" s="351"/>
      <c r="W165" s="351"/>
      <c r="X165" s="352"/>
    </row>
    <row r="166" spans="1:24" s="26" customFormat="1" ht="14.25">
      <c r="A166" s="643"/>
      <c r="B166" s="646"/>
      <c r="C166" s="522" t="s">
        <v>101</v>
      </c>
      <c r="D166" s="287">
        <v>20</v>
      </c>
      <c r="E166" s="287">
        <v>10485898.579999998</v>
      </c>
      <c r="F166" s="355">
        <v>10386861.48</v>
      </c>
      <c r="G166" s="649"/>
      <c r="H166" s="354">
        <v>12</v>
      </c>
      <c r="I166" s="351">
        <v>7305036.6499999994</v>
      </c>
      <c r="J166" s="351">
        <v>3</v>
      </c>
      <c r="K166" s="351">
        <v>818256.14999999991</v>
      </c>
      <c r="L166" s="351">
        <v>613692.11</v>
      </c>
      <c r="M166" s="652"/>
      <c r="N166" s="654"/>
      <c r="O166" s="351"/>
      <c r="P166" s="351"/>
      <c r="Q166" s="351"/>
      <c r="R166" s="649"/>
      <c r="S166" s="652"/>
      <c r="T166" s="351"/>
      <c r="U166" s="351"/>
      <c r="V166" s="351"/>
      <c r="W166" s="351"/>
      <c r="X166" s="352"/>
    </row>
    <row r="167" spans="1:24" s="26" customFormat="1" ht="14.25">
      <c r="A167" s="643"/>
      <c r="B167" s="646"/>
      <c r="C167" s="523" t="s">
        <v>102</v>
      </c>
      <c r="D167" s="351"/>
      <c r="E167" s="351"/>
      <c r="F167" s="353"/>
      <c r="G167" s="649"/>
      <c r="H167" s="354"/>
      <c r="I167" s="351"/>
      <c r="J167" s="351"/>
      <c r="K167" s="351"/>
      <c r="L167" s="351"/>
      <c r="M167" s="652"/>
      <c r="N167" s="654"/>
      <c r="O167" s="351"/>
      <c r="P167" s="351"/>
      <c r="Q167" s="351"/>
      <c r="R167" s="649"/>
      <c r="S167" s="652"/>
      <c r="T167" s="351"/>
      <c r="U167" s="351"/>
      <c r="V167" s="351"/>
      <c r="W167" s="351"/>
      <c r="X167" s="352"/>
    </row>
    <row r="168" spans="1:24" s="26" customFormat="1" ht="14.25">
      <c r="A168" s="643"/>
      <c r="B168" s="646"/>
      <c r="C168" s="523" t="s">
        <v>358</v>
      </c>
      <c r="D168" s="351">
        <v>48</v>
      </c>
      <c r="E168" s="351">
        <v>15278937.439999998</v>
      </c>
      <c r="F168" s="353">
        <v>15166861.689999999</v>
      </c>
      <c r="G168" s="649"/>
      <c r="H168" s="354">
        <v>35</v>
      </c>
      <c r="I168" s="351">
        <v>8702205.9199999999</v>
      </c>
      <c r="J168" s="351">
        <v>10</v>
      </c>
      <c r="K168" s="351">
        <v>5694399.8700000001</v>
      </c>
      <c r="L168" s="351">
        <v>4270799.88</v>
      </c>
      <c r="M168" s="652"/>
      <c r="N168" s="654"/>
      <c r="O168" s="351">
        <v>7</v>
      </c>
      <c r="P168" s="351">
        <v>1307451.04</v>
      </c>
      <c r="Q168" s="351">
        <v>980588.25999999989</v>
      </c>
      <c r="R168" s="649"/>
      <c r="S168" s="652"/>
      <c r="T168" s="351"/>
      <c r="U168" s="351"/>
      <c r="V168" s="351"/>
      <c r="W168" s="351"/>
      <c r="X168" s="352"/>
    </row>
    <row r="169" spans="1:24" s="26" customFormat="1" ht="14.25">
      <c r="A169" s="643"/>
      <c r="B169" s="646"/>
      <c r="C169" s="523" t="s">
        <v>104</v>
      </c>
      <c r="D169" s="351">
        <v>3</v>
      </c>
      <c r="E169" s="351">
        <v>1022746.4</v>
      </c>
      <c r="F169" s="353">
        <v>1022746.4</v>
      </c>
      <c r="G169" s="649"/>
      <c r="H169" s="354"/>
      <c r="I169" s="351"/>
      <c r="J169" s="351">
        <v>3</v>
      </c>
      <c r="K169" s="351">
        <v>1022746.4</v>
      </c>
      <c r="L169" s="351">
        <v>767059.79</v>
      </c>
      <c r="M169" s="652"/>
      <c r="N169" s="654"/>
      <c r="O169" s="351"/>
      <c r="P169" s="351"/>
      <c r="Q169" s="351"/>
      <c r="R169" s="649"/>
      <c r="S169" s="652"/>
      <c r="T169" s="351"/>
      <c r="U169" s="351"/>
      <c r="V169" s="351"/>
      <c r="W169" s="351"/>
      <c r="X169" s="352"/>
    </row>
    <row r="170" spans="1:24" s="26" customFormat="1" ht="14.25">
      <c r="A170" s="643"/>
      <c r="B170" s="646"/>
      <c r="C170" s="523" t="s">
        <v>105</v>
      </c>
      <c r="D170" s="351">
        <v>4</v>
      </c>
      <c r="E170" s="351">
        <v>2504948.42</v>
      </c>
      <c r="F170" s="353">
        <v>2504948.42</v>
      </c>
      <c r="G170" s="649"/>
      <c r="H170" s="354">
        <v>2</v>
      </c>
      <c r="I170" s="351">
        <v>1309693.2</v>
      </c>
      <c r="J170" s="351">
        <v>2</v>
      </c>
      <c r="K170" s="351">
        <v>1170325.53</v>
      </c>
      <c r="L170" s="351">
        <v>877744.14</v>
      </c>
      <c r="M170" s="652"/>
      <c r="N170" s="654"/>
      <c r="O170" s="351"/>
      <c r="P170" s="351"/>
      <c r="Q170" s="351"/>
      <c r="R170" s="649"/>
      <c r="S170" s="652"/>
      <c r="T170" s="351"/>
      <c r="U170" s="351"/>
      <c r="V170" s="351"/>
      <c r="W170" s="351"/>
      <c r="X170" s="352"/>
    </row>
    <row r="171" spans="1:24" s="26" customFormat="1" ht="15" thickBot="1">
      <c r="A171" s="643"/>
      <c r="B171" s="646"/>
      <c r="C171" s="524" t="s">
        <v>106</v>
      </c>
      <c r="D171" s="359">
        <v>84</v>
      </c>
      <c r="E171" s="359">
        <v>24833677.650000002</v>
      </c>
      <c r="F171" s="360">
        <v>24704493.890000004</v>
      </c>
      <c r="G171" s="650"/>
      <c r="H171" s="361">
        <v>41</v>
      </c>
      <c r="I171" s="359">
        <v>7685570.9700000007</v>
      </c>
      <c r="J171" s="359">
        <v>38</v>
      </c>
      <c r="K171" s="359">
        <v>16587592.92</v>
      </c>
      <c r="L171" s="359">
        <v>12440694.589999998</v>
      </c>
      <c r="M171" s="652"/>
      <c r="N171" s="654"/>
      <c r="O171" s="359">
        <v>21</v>
      </c>
      <c r="P171" s="359">
        <v>4366737.2899999991</v>
      </c>
      <c r="Q171" s="359">
        <v>3275052.9200000004</v>
      </c>
      <c r="R171" s="649"/>
      <c r="S171" s="652"/>
      <c r="T171" s="359"/>
      <c r="U171" s="359"/>
      <c r="V171" s="359"/>
      <c r="W171" s="359"/>
      <c r="X171" s="362"/>
    </row>
    <row r="172" spans="1:24" s="26" customFormat="1" ht="15.75" thickBot="1">
      <c r="A172" s="644"/>
      <c r="B172" s="647"/>
      <c r="C172" s="525" t="s">
        <v>361</v>
      </c>
      <c r="D172" s="561">
        <f>SUM(D164:D171)</f>
        <v>180</v>
      </c>
      <c r="E172" s="561">
        <f>SUM(E164:E171)</f>
        <v>61319848.200000003</v>
      </c>
      <c r="F172" s="561">
        <f>SUM(F164:F171)</f>
        <v>60973991.760000005</v>
      </c>
      <c r="G172" s="340">
        <f>'sumar v EUR'!F40</f>
        <v>20000000</v>
      </c>
      <c r="H172" s="561">
        <f>SUM(H164:H171)</f>
        <v>101</v>
      </c>
      <c r="I172" s="561">
        <f>SUM(I164:I171)</f>
        <v>29043981.619999997</v>
      </c>
      <c r="J172" s="561">
        <f>SUM(J164:J171)</f>
        <v>63</v>
      </c>
      <c r="K172" s="561">
        <f>SUM(K164:K171)</f>
        <v>27449145.549999997</v>
      </c>
      <c r="L172" s="561">
        <f>SUM(L164:L171)</f>
        <v>20586859</v>
      </c>
      <c r="M172" s="562">
        <f>K172/G172</f>
        <v>1.3724572774999999</v>
      </c>
      <c r="N172" s="563">
        <f>G172-K172+X172</f>
        <v>-7449145.549999997</v>
      </c>
      <c r="O172" s="561">
        <f>SUM(O164:O171)</f>
        <v>32</v>
      </c>
      <c r="P172" s="561">
        <f>SUM(P164:P171)</f>
        <v>6189478.3299999991</v>
      </c>
      <c r="Q172" s="561">
        <f>SUM(Q164:Q171)</f>
        <v>4642108.68</v>
      </c>
      <c r="R172" s="398">
        <f>G172-P172</f>
        <v>13810521.670000002</v>
      </c>
      <c r="S172" s="562">
        <f>P172/G172</f>
        <v>0.30947391649999995</v>
      </c>
      <c r="T172" s="561">
        <f>SUM(T164:T171)</f>
        <v>0</v>
      </c>
      <c r="U172" s="561">
        <f>SUM(U164:U171)</f>
        <v>0</v>
      </c>
      <c r="V172" s="561">
        <f>SUM(V164:V171)</f>
        <v>0</v>
      </c>
      <c r="W172" s="561">
        <f>SUM(W164:W171)</f>
        <v>0</v>
      </c>
      <c r="X172" s="561">
        <f>'sumar v EUR'!W40</f>
        <v>0</v>
      </c>
    </row>
    <row r="173" spans="1:24" s="26" customFormat="1" ht="14.25">
      <c r="A173" s="642" t="s">
        <v>269</v>
      </c>
      <c r="B173" s="645" t="s">
        <v>238</v>
      </c>
      <c r="C173" s="522" t="s">
        <v>99</v>
      </c>
      <c r="D173" s="287"/>
      <c r="E173" s="287">
        <v>594245.67000000004</v>
      </c>
      <c r="F173" s="287">
        <v>594245.67000000004</v>
      </c>
      <c r="G173" s="648"/>
      <c r="H173" s="356"/>
      <c r="I173" s="287"/>
      <c r="J173" s="287"/>
      <c r="K173" s="287">
        <v>592388.63</v>
      </c>
      <c r="L173" s="287">
        <v>313965.96999999997</v>
      </c>
      <c r="M173" s="651"/>
      <c r="N173" s="653"/>
      <c r="O173" s="287"/>
      <c r="P173" s="287"/>
      <c r="Q173" s="287"/>
      <c r="R173" s="648"/>
      <c r="S173" s="651"/>
      <c r="T173" s="287"/>
      <c r="U173" s="287"/>
      <c r="V173" s="287"/>
      <c r="W173" s="287"/>
      <c r="X173" s="357"/>
    </row>
    <row r="174" spans="1:24" s="26" customFormat="1" ht="14.25">
      <c r="A174" s="643"/>
      <c r="B174" s="646"/>
      <c r="C174" s="523" t="s">
        <v>385</v>
      </c>
      <c r="D174" s="351">
        <v>1</v>
      </c>
      <c r="E174" s="351">
        <f>4095571.31-594245.67</f>
        <v>3501325.64</v>
      </c>
      <c r="F174" s="353">
        <f>4095571.31-594245.67</f>
        <v>3501325.64</v>
      </c>
      <c r="G174" s="649"/>
      <c r="H174" s="354"/>
      <c r="I174" s="351"/>
      <c r="J174" s="351">
        <v>1</v>
      </c>
      <c r="K174" s="351">
        <v>3490383.8000000003</v>
      </c>
      <c r="L174" s="351">
        <v>2617787.8499999996</v>
      </c>
      <c r="M174" s="652"/>
      <c r="N174" s="654"/>
      <c r="O174" s="351"/>
      <c r="P174" s="351"/>
      <c r="Q174" s="351"/>
      <c r="R174" s="649"/>
      <c r="S174" s="652"/>
      <c r="T174" s="351"/>
      <c r="U174" s="351"/>
      <c r="V174" s="351"/>
      <c r="W174" s="351"/>
      <c r="X174" s="352"/>
    </row>
    <row r="175" spans="1:24" s="26" customFormat="1" ht="14.25">
      <c r="A175" s="643"/>
      <c r="B175" s="646"/>
      <c r="C175" s="523" t="s">
        <v>101</v>
      </c>
      <c r="D175" s="351"/>
      <c r="E175" s="351"/>
      <c r="F175" s="353"/>
      <c r="G175" s="649"/>
      <c r="H175" s="354"/>
      <c r="I175" s="351"/>
      <c r="J175" s="351"/>
      <c r="K175" s="351"/>
      <c r="L175" s="351"/>
      <c r="M175" s="652"/>
      <c r="N175" s="654"/>
      <c r="O175" s="351"/>
      <c r="P175" s="351"/>
      <c r="Q175" s="351"/>
      <c r="R175" s="649"/>
      <c r="S175" s="652"/>
      <c r="T175" s="351"/>
      <c r="U175" s="351"/>
      <c r="V175" s="351"/>
      <c r="W175" s="351"/>
      <c r="X175" s="352"/>
    </row>
    <row r="176" spans="1:24" s="26" customFormat="1" ht="14.25">
      <c r="A176" s="643"/>
      <c r="B176" s="646"/>
      <c r="C176" s="523" t="s">
        <v>102</v>
      </c>
      <c r="D176" s="351"/>
      <c r="E176" s="351"/>
      <c r="F176" s="353"/>
      <c r="G176" s="649"/>
      <c r="H176" s="354"/>
      <c r="I176" s="351"/>
      <c r="J176" s="351"/>
      <c r="K176" s="351"/>
      <c r="L176" s="351"/>
      <c r="M176" s="652"/>
      <c r="N176" s="654"/>
      <c r="O176" s="351"/>
      <c r="P176" s="351"/>
      <c r="Q176" s="351"/>
      <c r="R176" s="649"/>
      <c r="S176" s="652"/>
      <c r="T176" s="351"/>
      <c r="U176" s="351"/>
      <c r="V176" s="351"/>
      <c r="W176" s="351"/>
      <c r="X176" s="352"/>
    </row>
    <row r="177" spans="1:24" s="26" customFormat="1" ht="14.25">
      <c r="A177" s="643"/>
      <c r="B177" s="646"/>
      <c r="C177" s="523" t="s">
        <v>358</v>
      </c>
      <c r="D177" s="351">
        <v>1</v>
      </c>
      <c r="E177" s="351">
        <v>4860344.38</v>
      </c>
      <c r="F177" s="353">
        <v>4860344.38</v>
      </c>
      <c r="G177" s="649"/>
      <c r="H177" s="354"/>
      <c r="I177" s="351"/>
      <c r="J177" s="351">
        <v>1</v>
      </c>
      <c r="K177" s="351">
        <v>4850218.45</v>
      </c>
      <c r="L177" s="351">
        <v>3637663.83</v>
      </c>
      <c r="M177" s="652"/>
      <c r="N177" s="654"/>
      <c r="O177" s="351"/>
      <c r="P177" s="351"/>
      <c r="Q177" s="351"/>
      <c r="R177" s="649"/>
      <c r="S177" s="652"/>
      <c r="T177" s="351"/>
      <c r="U177" s="351"/>
      <c r="V177" s="351"/>
      <c r="W177" s="351"/>
      <c r="X177" s="352"/>
    </row>
    <row r="178" spans="1:24" s="26" customFormat="1" ht="14.25">
      <c r="A178" s="643"/>
      <c r="B178" s="646"/>
      <c r="C178" s="523" t="s">
        <v>104</v>
      </c>
      <c r="D178" s="351"/>
      <c r="E178" s="351"/>
      <c r="F178" s="353"/>
      <c r="G178" s="649"/>
      <c r="H178" s="354"/>
      <c r="I178" s="351"/>
      <c r="J178" s="351"/>
      <c r="K178" s="351"/>
      <c r="L178" s="351"/>
      <c r="M178" s="652"/>
      <c r="N178" s="654"/>
      <c r="O178" s="351"/>
      <c r="P178" s="351"/>
      <c r="Q178" s="351"/>
      <c r="R178" s="649"/>
      <c r="S178" s="652"/>
      <c r="T178" s="351"/>
      <c r="U178" s="351"/>
      <c r="V178" s="351"/>
      <c r="W178" s="351"/>
      <c r="X178" s="352"/>
    </row>
    <row r="179" spans="1:24" s="26" customFormat="1" ht="14.25">
      <c r="A179" s="643"/>
      <c r="B179" s="646"/>
      <c r="C179" s="523" t="s">
        <v>105</v>
      </c>
      <c r="D179" s="351"/>
      <c r="E179" s="351"/>
      <c r="F179" s="353"/>
      <c r="G179" s="649"/>
      <c r="H179" s="354"/>
      <c r="I179" s="351"/>
      <c r="J179" s="351"/>
      <c r="K179" s="351"/>
      <c r="L179" s="351"/>
      <c r="M179" s="652"/>
      <c r="N179" s="654"/>
      <c r="O179" s="351"/>
      <c r="P179" s="351"/>
      <c r="Q179" s="351"/>
      <c r="R179" s="649"/>
      <c r="S179" s="652"/>
      <c r="T179" s="351"/>
      <c r="U179" s="351"/>
      <c r="V179" s="351"/>
      <c r="W179" s="351"/>
      <c r="X179" s="352"/>
    </row>
    <row r="180" spans="1:24" s="26" customFormat="1" ht="15" thickBot="1">
      <c r="A180" s="643"/>
      <c r="B180" s="646"/>
      <c r="C180" s="524" t="s">
        <v>106</v>
      </c>
      <c r="D180" s="359"/>
      <c r="E180" s="359"/>
      <c r="F180" s="360"/>
      <c r="G180" s="650"/>
      <c r="H180" s="361"/>
      <c r="I180" s="359"/>
      <c r="J180" s="359"/>
      <c r="K180" s="359"/>
      <c r="L180" s="359"/>
      <c r="M180" s="652"/>
      <c r="N180" s="654"/>
      <c r="O180" s="359"/>
      <c r="P180" s="359"/>
      <c r="Q180" s="359"/>
      <c r="R180" s="649"/>
      <c r="S180" s="652"/>
      <c r="T180" s="359"/>
      <c r="U180" s="359"/>
      <c r="V180" s="359"/>
      <c r="W180" s="359"/>
      <c r="X180" s="362"/>
    </row>
    <row r="181" spans="1:24" s="26" customFormat="1" ht="15.75" thickBot="1">
      <c r="A181" s="644"/>
      <c r="B181" s="647"/>
      <c r="C181" s="525" t="s">
        <v>361</v>
      </c>
      <c r="D181" s="561">
        <f>SUM(D173:D180)</f>
        <v>2</v>
      </c>
      <c r="E181" s="561">
        <f>SUM(E173:E180)</f>
        <v>8955915.6899999995</v>
      </c>
      <c r="F181" s="561">
        <f>SUM(F173:F180)</f>
        <v>8955915.6899999995</v>
      </c>
      <c r="G181" s="340">
        <f>'sumar v EUR'!F41</f>
        <v>21500000</v>
      </c>
      <c r="H181" s="561">
        <f>SUM(H173:H180)</f>
        <v>0</v>
      </c>
      <c r="I181" s="561">
        <f>SUM(I173:I180)</f>
        <v>0</v>
      </c>
      <c r="J181" s="561">
        <f>SUM(J173:J180)</f>
        <v>2</v>
      </c>
      <c r="K181" s="561">
        <f>SUM(K173:K180)</f>
        <v>8932990.8800000008</v>
      </c>
      <c r="L181" s="561">
        <f>SUM(L173:L180)</f>
        <v>6569417.6499999994</v>
      </c>
      <c r="M181" s="562">
        <f>K181/G181</f>
        <v>0.4154879479069768</v>
      </c>
      <c r="N181" s="563">
        <f>G181-K181+X181</f>
        <v>12567009.119999999</v>
      </c>
      <c r="O181" s="561">
        <f>SUM(O173:O180)</f>
        <v>0</v>
      </c>
      <c r="P181" s="561">
        <f>SUM(P173:P180)</f>
        <v>0</v>
      </c>
      <c r="Q181" s="561">
        <f>SUM(Q173:Q180)</f>
        <v>0</v>
      </c>
      <c r="R181" s="398">
        <f>G181-P181</f>
        <v>21500000</v>
      </c>
      <c r="S181" s="562">
        <f>P181/G181</f>
        <v>0</v>
      </c>
      <c r="T181" s="561">
        <f>SUM(T173:T180)</f>
        <v>0</v>
      </c>
      <c r="U181" s="561">
        <f>SUM(U173:U180)</f>
        <v>0</v>
      </c>
      <c r="V181" s="561">
        <f>SUM(V173:V180)</f>
        <v>0</v>
      </c>
      <c r="W181" s="561">
        <f>SUM(W173:W180)</f>
        <v>0</v>
      </c>
      <c r="X181" s="561">
        <f>'sumar v EUR'!W41</f>
        <v>0</v>
      </c>
    </row>
    <row r="182" spans="1:24" s="26" customFormat="1" ht="14.25">
      <c r="A182" s="642" t="s">
        <v>270</v>
      </c>
      <c r="B182" s="645" t="s">
        <v>239</v>
      </c>
      <c r="C182" s="522" t="s">
        <v>99</v>
      </c>
      <c r="D182" s="287"/>
      <c r="E182" s="287"/>
      <c r="F182" s="355"/>
      <c r="G182" s="648"/>
      <c r="H182" s="356"/>
      <c r="I182" s="287"/>
      <c r="J182" s="287"/>
      <c r="K182" s="287"/>
      <c r="L182" s="287"/>
      <c r="M182" s="651"/>
      <c r="N182" s="653"/>
      <c r="O182" s="287"/>
      <c r="P182" s="287"/>
      <c r="Q182" s="287"/>
      <c r="R182" s="648"/>
      <c r="S182" s="651"/>
      <c r="T182" s="287"/>
      <c r="U182" s="287"/>
      <c r="V182" s="287"/>
      <c r="W182" s="287"/>
      <c r="X182" s="357"/>
    </row>
    <row r="183" spans="1:24" s="26" customFormat="1" ht="14.25">
      <c r="A183" s="643"/>
      <c r="B183" s="646"/>
      <c r="C183" s="523" t="s">
        <v>385</v>
      </c>
      <c r="D183" s="351"/>
      <c r="E183" s="351"/>
      <c r="F183" s="353"/>
      <c r="G183" s="649"/>
      <c r="H183" s="354"/>
      <c r="I183" s="351"/>
      <c r="J183" s="351"/>
      <c r="K183" s="351"/>
      <c r="L183" s="351"/>
      <c r="M183" s="652"/>
      <c r="N183" s="654"/>
      <c r="O183" s="351"/>
      <c r="P183" s="351"/>
      <c r="Q183" s="351"/>
      <c r="R183" s="649"/>
      <c r="S183" s="652"/>
      <c r="T183" s="351"/>
      <c r="U183" s="351"/>
      <c r="V183" s="351"/>
      <c r="W183" s="351"/>
      <c r="X183" s="352"/>
    </row>
    <row r="184" spans="1:24" s="26" customFormat="1" ht="14.25">
      <c r="A184" s="643"/>
      <c r="B184" s="646"/>
      <c r="C184" s="523" t="s">
        <v>101</v>
      </c>
      <c r="D184" s="351"/>
      <c r="E184" s="351"/>
      <c r="F184" s="353"/>
      <c r="G184" s="649"/>
      <c r="H184" s="354"/>
      <c r="I184" s="351"/>
      <c r="J184" s="351"/>
      <c r="K184" s="351"/>
      <c r="L184" s="351"/>
      <c r="M184" s="652"/>
      <c r="N184" s="654"/>
      <c r="O184" s="351"/>
      <c r="P184" s="351"/>
      <c r="Q184" s="351"/>
      <c r="R184" s="649"/>
      <c r="S184" s="652"/>
      <c r="T184" s="351"/>
      <c r="U184" s="351"/>
      <c r="V184" s="351"/>
      <c r="W184" s="351"/>
      <c r="X184" s="352"/>
    </row>
    <row r="185" spans="1:24" s="26" customFormat="1" ht="14.25">
      <c r="A185" s="643"/>
      <c r="B185" s="646"/>
      <c r="C185" s="523" t="s">
        <v>102</v>
      </c>
      <c r="D185" s="351"/>
      <c r="E185" s="351"/>
      <c r="F185" s="353"/>
      <c r="G185" s="649"/>
      <c r="H185" s="354"/>
      <c r="I185" s="351"/>
      <c r="J185" s="351"/>
      <c r="K185" s="351"/>
      <c r="L185" s="351"/>
      <c r="M185" s="652"/>
      <c r="N185" s="654"/>
      <c r="O185" s="351"/>
      <c r="P185" s="351"/>
      <c r="Q185" s="351"/>
      <c r="R185" s="649"/>
      <c r="S185" s="652"/>
      <c r="T185" s="351"/>
      <c r="U185" s="351"/>
      <c r="V185" s="351"/>
      <c r="W185" s="351"/>
      <c r="X185" s="352"/>
    </row>
    <row r="186" spans="1:24" s="26" customFormat="1" ht="14.25">
      <c r="A186" s="643"/>
      <c r="B186" s="646"/>
      <c r="C186" s="523" t="s">
        <v>358</v>
      </c>
      <c r="D186" s="351"/>
      <c r="E186" s="351"/>
      <c r="F186" s="353"/>
      <c r="G186" s="649"/>
      <c r="H186" s="354"/>
      <c r="I186" s="351"/>
      <c r="J186" s="351"/>
      <c r="K186" s="351"/>
      <c r="L186" s="351"/>
      <c r="M186" s="652"/>
      <c r="N186" s="654"/>
      <c r="O186" s="351"/>
      <c r="P186" s="351"/>
      <c r="Q186" s="351"/>
      <c r="R186" s="649"/>
      <c r="S186" s="652"/>
      <c r="T186" s="351"/>
      <c r="U186" s="351"/>
      <c r="V186" s="351"/>
      <c r="W186" s="351"/>
      <c r="X186" s="352"/>
    </row>
    <row r="187" spans="1:24" s="26" customFormat="1" ht="14.25">
      <c r="A187" s="643"/>
      <c r="B187" s="646"/>
      <c r="C187" s="523" t="s">
        <v>104</v>
      </c>
      <c r="D187" s="351"/>
      <c r="E187" s="351"/>
      <c r="F187" s="353"/>
      <c r="G187" s="649"/>
      <c r="H187" s="354"/>
      <c r="I187" s="351"/>
      <c r="J187" s="351"/>
      <c r="K187" s="351"/>
      <c r="L187" s="351"/>
      <c r="M187" s="652"/>
      <c r="N187" s="654"/>
      <c r="O187" s="351"/>
      <c r="P187" s="351"/>
      <c r="Q187" s="351"/>
      <c r="R187" s="649"/>
      <c r="S187" s="652"/>
      <c r="T187" s="351"/>
      <c r="U187" s="351"/>
      <c r="V187" s="351"/>
      <c r="W187" s="351"/>
      <c r="X187" s="352"/>
    </row>
    <row r="188" spans="1:24" s="26" customFormat="1" ht="14.25">
      <c r="A188" s="643"/>
      <c r="B188" s="646"/>
      <c r="C188" s="523" t="s">
        <v>105</v>
      </c>
      <c r="D188" s="351"/>
      <c r="E188" s="351"/>
      <c r="F188" s="353"/>
      <c r="G188" s="649"/>
      <c r="H188" s="354"/>
      <c r="I188" s="351"/>
      <c r="J188" s="351"/>
      <c r="K188" s="351"/>
      <c r="L188" s="351"/>
      <c r="M188" s="652"/>
      <c r="N188" s="654"/>
      <c r="O188" s="351"/>
      <c r="P188" s="351"/>
      <c r="Q188" s="351"/>
      <c r="R188" s="649"/>
      <c r="S188" s="652"/>
      <c r="T188" s="351"/>
      <c r="U188" s="351"/>
      <c r="V188" s="351"/>
      <c r="W188" s="351"/>
      <c r="X188" s="352"/>
    </row>
    <row r="189" spans="1:24" s="26" customFormat="1" ht="15" thickBot="1">
      <c r="A189" s="643"/>
      <c r="B189" s="646"/>
      <c r="C189" s="524" t="s">
        <v>106</v>
      </c>
      <c r="D189" s="359"/>
      <c r="E189" s="359"/>
      <c r="F189" s="360"/>
      <c r="G189" s="650"/>
      <c r="H189" s="361"/>
      <c r="I189" s="359"/>
      <c r="J189" s="359"/>
      <c r="K189" s="359"/>
      <c r="L189" s="359"/>
      <c r="M189" s="652"/>
      <c r="N189" s="654"/>
      <c r="O189" s="359"/>
      <c r="P189" s="359"/>
      <c r="Q189" s="359"/>
      <c r="R189" s="649"/>
      <c r="S189" s="652"/>
      <c r="T189" s="359"/>
      <c r="U189" s="359"/>
      <c r="V189" s="359"/>
      <c r="W189" s="359"/>
      <c r="X189" s="362"/>
    </row>
    <row r="190" spans="1:24" s="26" customFormat="1" ht="15.75" thickBot="1">
      <c r="A190" s="644"/>
      <c r="B190" s="647"/>
      <c r="C190" s="525" t="s">
        <v>361</v>
      </c>
      <c r="D190" s="561">
        <f>SUM(D182:D189)</f>
        <v>0</v>
      </c>
      <c r="E190" s="561">
        <f>SUM(E182:E189)</f>
        <v>0</v>
      </c>
      <c r="F190" s="561">
        <f>SUM(F182:F189)</f>
        <v>0</v>
      </c>
      <c r="G190" s="340">
        <f>'sumar v EUR'!F42</f>
        <v>30800000</v>
      </c>
      <c r="H190" s="561">
        <f>SUM(H182:H189)</f>
        <v>0</v>
      </c>
      <c r="I190" s="561">
        <f>SUM(I182:I189)</f>
        <v>0</v>
      </c>
      <c r="J190" s="561">
        <f>SUM(J182:J189)</f>
        <v>0</v>
      </c>
      <c r="K190" s="561">
        <f>SUM(K182:K189)</f>
        <v>0</v>
      </c>
      <c r="L190" s="561">
        <f>SUM(L182:L189)</f>
        <v>0</v>
      </c>
      <c r="M190" s="562">
        <f>K190/G190</f>
        <v>0</v>
      </c>
      <c r="N190" s="563">
        <f>G190-K190+X190</f>
        <v>30800000</v>
      </c>
      <c r="O190" s="561">
        <f>SUM(O182:O189)</f>
        <v>0</v>
      </c>
      <c r="P190" s="561">
        <f>SUM(P182:P189)</f>
        <v>0</v>
      </c>
      <c r="Q190" s="561">
        <f>SUM(Q182:Q189)</f>
        <v>0</v>
      </c>
      <c r="R190" s="398">
        <f>G190-P190</f>
        <v>30800000</v>
      </c>
      <c r="S190" s="562">
        <f>P190/G190</f>
        <v>0</v>
      </c>
      <c r="T190" s="561">
        <f>SUM(T182:T189)</f>
        <v>0</v>
      </c>
      <c r="U190" s="561">
        <f>SUM(U182:U189)</f>
        <v>0</v>
      </c>
      <c r="V190" s="561">
        <f>SUM(V182:V189)</f>
        <v>0</v>
      </c>
      <c r="W190" s="561">
        <f>SUM(W182:W189)</f>
        <v>0</v>
      </c>
      <c r="X190" s="561">
        <f>'sumar v EUR'!W42</f>
        <v>0</v>
      </c>
    </row>
    <row r="191" spans="1:24" s="26" customFormat="1" ht="14.25">
      <c r="A191" s="642" t="s">
        <v>274</v>
      </c>
      <c r="B191" s="645" t="s">
        <v>275</v>
      </c>
      <c r="C191" s="522" t="s">
        <v>99</v>
      </c>
      <c r="D191" s="287"/>
      <c r="E191" s="287"/>
      <c r="F191" s="355"/>
      <c r="G191" s="648"/>
      <c r="H191" s="356"/>
      <c r="I191" s="287"/>
      <c r="J191" s="287"/>
      <c r="K191" s="287"/>
      <c r="L191" s="287"/>
      <c r="M191" s="651"/>
      <c r="N191" s="653"/>
      <c r="O191" s="287"/>
      <c r="P191" s="287"/>
      <c r="Q191" s="287"/>
      <c r="R191" s="648"/>
      <c r="S191" s="651"/>
      <c r="T191" s="287"/>
      <c r="U191" s="287"/>
      <c r="V191" s="287"/>
      <c r="W191" s="287"/>
      <c r="X191" s="357"/>
    </row>
    <row r="192" spans="1:24" s="26" customFormat="1" ht="14.25">
      <c r="A192" s="643"/>
      <c r="B192" s="646"/>
      <c r="C192" s="523" t="s">
        <v>385</v>
      </c>
      <c r="D192" s="351">
        <v>2</v>
      </c>
      <c r="E192" s="351">
        <v>12733056.079999998</v>
      </c>
      <c r="F192" s="353">
        <v>9318535.2200000007</v>
      </c>
      <c r="G192" s="649"/>
      <c r="H192" s="354"/>
      <c r="I192" s="351"/>
      <c r="J192" s="351"/>
      <c r="K192" s="351"/>
      <c r="L192" s="351"/>
      <c r="M192" s="652"/>
      <c r="N192" s="654"/>
      <c r="O192" s="351"/>
      <c r="P192" s="351"/>
      <c r="Q192" s="351"/>
      <c r="R192" s="649"/>
      <c r="S192" s="652"/>
      <c r="T192" s="351"/>
      <c r="U192" s="351"/>
      <c r="V192" s="351"/>
      <c r="W192" s="351"/>
      <c r="X192" s="352"/>
    </row>
    <row r="193" spans="1:24" s="26" customFormat="1" ht="14.25">
      <c r="A193" s="643"/>
      <c r="B193" s="646"/>
      <c r="C193" s="523" t="s">
        <v>101</v>
      </c>
      <c r="D193" s="351">
        <v>2</v>
      </c>
      <c r="E193" s="351">
        <v>5472629.7800000003</v>
      </c>
      <c r="F193" s="353">
        <v>3912140.24</v>
      </c>
      <c r="G193" s="649"/>
      <c r="H193" s="354"/>
      <c r="I193" s="351"/>
      <c r="J193" s="351"/>
      <c r="K193" s="351"/>
      <c r="L193" s="351"/>
      <c r="M193" s="652"/>
      <c r="N193" s="654"/>
      <c r="O193" s="351"/>
      <c r="P193" s="351"/>
      <c r="Q193" s="351"/>
      <c r="R193" s="649"/>
      <c r="S193" s="652"/>
      <c r="T193" s="351"/>
      <c r="U193" s="351"/>
      <c r="V193" s="351"/>
      <c r="W193" s="351"/>
      <c r="X193" s="352"/>
    </row>
    <row r="194" spans="1:24" s="26" customFormat="1" ht="14.25">
      <c r="A194" s="643"/>
      <c r="B194" s="646"/>
      <c r="C194" s="523" t="s">
        <v>102</v>
      </c>
      <c r="D194" s="351">
        <v>3</v>
      </c>
      <c r="E194" s="351">
        <v>11004975.92</v>
      </c>
      <c r="F194" s="353">
        <v>8071531.2199999997</v>
      </c>
      <c r="G194" s="649"/>
      <c r="H194" s="354"/>
      <c r="I194" s="351"/>
      <c r="J194" s="351"/>
      <c r="K194" s="351"/>
      <c r="L194" s="351"/>
      <c r="M194" s="652"/>
      <c r="N194" s="654"/>
      <c r="O194" s="351"/>
      <c r="P194" s="351"/>
      <c r="Q194" s="351"/>
      <c r="R194" s="649"/>
      <c r="S194" s="652"/>
      <c r="T194" s="351"/>
      <c r="U194" s="351"/>
      <c r="V194" s="351"/>
      <c r="W194" s="351"/>
      <c r="X194" s="352"/>
    </row>
    <row r="195" spans="1:24" s="26" customFormat="1" ht="14.25">
      <c r="A195" s="643"/>
      <c r="B195" s="646"/>
      <c r="C195" s="523" t="s">
        <v>358</v>
      </c>
      <c r="D195" s="351">
        <v>3</v>
      </c>
      <c r="E195" s="351">
        <v>7327605.2699999996</v>
      </c>
      <c r="F195" s="353">
        <v>5347753.68</v>
      </c>
      <c r="G195" s="649"/>
      <c r="H195" s="354"/>
      <c r="I195" s="351"/>
      <c r="J195" s="351"/>
      <c r="K195" s="351"/>
      <c r="L195" s="351"/>
      <c r="M195" s="652"/>
      <c r="N195" s="654"/>
      <c r="O195" s="351"/>
      <c r="P195" s="351"/>
      <c r="Q195" s="351"/>
      <c r="R195" s="649"/>
      <c r="S195" s="652"/>
      <c r="T195" s="351"/>
      <c r="U195" s="351"/>
      <c r="V195" s="351"/>
      <c r="W195" s="351"/>
      <c r="X195" s="352"/>
    </row>
    <row r="196" spans="1:24" s="26" customFormat="1" ht="14.25">
      <c r="A196" s="643"/>
      <c r="B196" s="646"/>
      <c r="C196" s="523" t="s">
        <v>104</v>
      </c>
      <c r="D196" s="351">
        <v>3</v>
      </c>
      <c r="E196" s="351">
        <v>14786067.5</v>
      </c>
      <c r="F196" s="353">
        <v>10703909.42</v>
      </c>
      <c r="G196" s="649"/>
      <c r="H196" s="354"/>
      <c r="I196" s="351"/>
      <c r="J196" s="351"/>
      <c r="K196" s="351"/>
      <c r="L196" s="351"/>
      <c r="M196" s="652"/>
      <c r="N196" s="654"/>
      <c r="O196" s="351"/>
      <c r="P196" s="351"/>
      <c r="Q196" s="351"/>
      <c r="R196" s="649"/>
      <c r="S196" s="652"/>
      <c r="T196" s="351"/>
      <c r="U196" s="351"/>
      <c r="V196" s="351"/>
      <c r="W196" s="351"/>
      <c r="X196" s="352"/>
    </row>
    <row r="197" spans="1:24" s="26" customFormat="1" ht="14.25">
      <c r="A197" s="643"/>
      <c r="B197" s="646"/>
      <c r="C197" s="523" t="s">
        <v>105</v>
      </c>
      <c r="D197" s="351">
        <v>6</v>
      </c>
      <c r="E197" s="351">
        <v>26755172.979999997</v>
      </c>
      <c r="F197" s="353">
        <v>19364099.439999998</v>
      </c>
      <c r="G197" s="649"/>
      <c r="H197" s="354"/>
      <c r="I197" s="351"/>
      <c r="J197" s="351"/>
      <c r="K197" s="351"/>
      <c r="L197" s="351"/>
      <c r="M197" s="652"/>
      <c r="N197" s="654"/>
      <c r="O197" s="351"/>
      <c r="P197" s="351"/>
      <c r="Q197" s="351"/>
      <c r="R197" s="649"/>
      <c r="S197" s="652"/>
      <c r="T197" s="351"/>
      <c r="U197" s="351"/>
      <c r="V197" s="351"/>
      <c r="W197" s="351"/>
      <c r="X197" s="352"/>
    </row>
    <row r="198" spans="1:24" s="26" customFormat="1" ht="15" thickBot="1">
      <c r="A198" s="643"/>
      <c r="B198" s="646"/>
      <c r="C198" s="524" t="s">
        <v>106</v>
      </c>
      <c r="D198" s="359">
        <v>1</v>
      </c>
      <c r="E198" s="359">
        <v>2598844.86</v>
      </c>
      <c r="F198" s="360">
        <v>1930743.85</v>
      </c>
      <c r="G198" s="650"/>
      <c r="H198" s="361"/>
      <c r="I198" s="359"/>
      <c r="J198" s="359"/>
      <c r="K198" s="359"/>
      <c r="L198" s="359"/>
      <c r="M198" s="652"/>
      <c r="N198" s="654"/>
      <c r="O198" s="359"/>
      <c r="P198" s="359"/>
      <c r="Q198" s="359"/>
      <c r="R198" s="649"/>
      <c r="S198" s="652"/>
      <c r="T198" s="359"/>
      <c r="U198" s="359"/>
      <c r="V198" s="359"/>
      <c r="W198" s="359"/>
      <c r="X198" s="362"/>
    </row>
    <row r="199" spans="1:24" s="26" customFormat="1" ht="15.75" thickBot="1">
      <c r="A199" s="644"/>
      <c r="B199" s="647"/>
      <c r="C199" s="525" t="s">
        <v>361</v>
      </c>
      <c r="D199" s="561">
        <f>SUM(D191:D198)</f>
        <v>20</v>
      </c>
      <c r="E199" s="561">
        <f>SUM(E191:E198)</f>
        <v>80678352.390000001</v>
      </c>
      <c r="F199" s="561">
        <f>SUM(F191:F198)</f>
        <v>58648713.07</v>
      </c>
      <c r="G199" s="340">
        <f>'sumar v EUR'!F48</f>
        <v>48500000</v>
      </c>
      <c r="H199" s="561">
        <f>SUM(H191:H198)</f>
        <v>0</v>
      </c>
      <c r="I199" s="561">
        <f>SUM(I191:I198)</f>
        <v>0</v>
      </c>
      <c r="J199" s="561">
        <f>SUM(J191:J198)</f>
        <v>0</v>
      </c>
      <c r="K199" s="561">
        <f>SUM(K191:K198)</f>
        <v>0</v>
      </c>
      <c r="L199" s="561">
        <f>SUM(L191:L198)</f>
        <v>0</v>
      </c>
      <c r="M199" s="562">
        <f>K199/G199</f>
        <v>0</v>
      </c>
      <c r="N199" s="563">
        <f>G199-K199+X199</f>
        <v>48500000</v>
      </c>
      <c r="O199" s="561">
        <f>SUM(O191:O198)</f>
        <v>0</v>
      </c>
      <c r="P199" s="561">
        <f>SUM(P191:P198)</f>
        <v>0</v>
      </c>
      <c r="Q199" s="561">
        <f>SUM(Q191:Q198)</f>
        <v>0</v>
      </c>
      <c r="R199" s="398">
        <f>G199-P199</f>
        <v>48500000</v>
      </c>
      <c r="S199" s="562">
        <f>P199/G199</f>
        <v>0</v>
      </c>
      <c r="T199" s="561">
        <f>SUM(T191:T198)</f>
        <v>0</v>
      </c>
      <c r="U199" s="561">
        <f>SUM(U191:U198)</f>
        <v>0</v>
      </c>
      <c r="V199" s="561">
        <f>SUM(V191:V198)</f>
        <v>0</v>
      </c>
      <c r="W199" s="561">
        <f>SUM(W191:W198)</f>
        <v>0</v>
      </c>
      <c r="X199" s="561">
        <f>'sumar v EUR'!W48</f>
        <v>0</v>
      </c>
    </row>
    <row r="200" spans="1:24" s="26" customFormat="1" ht="14.25">
      <c r="A200" s="642" t="s">
        <v>295</v>
      </c>
      <c r="B200" s="645" t="s">
        <v>240</v>
      </c>
      <c r="C200" s="522" t="s">
        <v>99</v>
      </c>
      <c r="D200" s="287">
        <v>5</v>
      </c>
      <c r="E200" s="287">
        <v>53140.5</v>
      </c>
      <c r="F200" s="355">
        <v>44498</v>
      </c>
      <c r="G200" s="648"/>
      <c r="H200" s="356"/>
      <c r="I200" s="287"/>
      <c r="J200" s="287">
        <v>4</v>
      </c>
      <c r="K200" s="287">
        <v>34274</v>
      </c>
      <c r="L200" s="287">
        <v>18165.22</v>
      </c>
      <c r="M200" s="651"/>
      <c r="N200" s="653"/>
      <c r="O200" s="287"/>
      <c r="P200" s="287"/>
      <c r="Q200" s="287"/>
      <c r="R200" s="648"/>
      <c r="S200" s="651"/>
      <c r="T200" s="287"/>
      <c r="U200" s="287"/>
      <c r="V200" s="287"/>
      <c r="W200" s="287"/>
      <c r="X200" s="357"/>
    </row>
    <row r="201" spans="1:24" s="26" customFormat="1" ht="14.25">
      <c r="A201" s="643"/>
      <c r="B201" s="646"/>
      <c r="C201" s="523" t="s">
        <v>385</v>
      </c>
      <c r="D201" s="351">
        <v>19</v>
      </c>
      <c r="E201" s="351">
        <v>206779</v>
      </c>
      <c r="F201" s="353">
        <v>206779</v>
      </c>
      <c r="G201" s="649"/>
      <c r="H201" s="354">
        <v>8</v>
      </c>
      <c r="I201" s="351">
        <v>96219</v>
      </c>
      <c r="J201" s="351">
        <v>11</v>
      </c>
      <c r="K201" s="351">
        <v>110170</v>
      </c>
      <c r="L201" s="351">
        <v>82627.5</v>
      </c>
      <c r="M201" s="652"/>
      <c r="N201" s="654"/>
      <c r="O201" s="351">
        <v>2</v>
      </c>
      <c r="P201" s="351">
        <v>24000</v>
      </c>
      <c r="Q201" s="351">
        <v>18000</v>
      </c>
      <c r="R201" s="649"/>
      <c r="S201" s="652"/>
      <c r="T201" s="351"/>
      <c r="U201" s="351">
        <v>2</v>
      </c>
      <c r="V201" s="351">
        <v>24000</v>
      </c>
      <c r="W201" s="351">
        <v>18000</v>
      </c>
      <c r="X201" s="352"/>
    </row>
    <row r="202" spans="1:24" s="26" customFormat="1" ht="14.25">
      <c r="A202" s="643"/>
      <c r="B202" s="646"/>
      <c r="C202" s="523" t="s">
        <v>101</v>
      </c>
      <c r="D202" s="351">
        <v>22</v>
      </c>
      <c r="E202" s="351">
        <v>210795.5</v>
      </c>
      <c r="F202" s="353">
        <v>210795.5</v>
      </c>
      <c r="G202" s="649"/>
      <c r="H202" s="354">
        <v>7</v>
      </c>
      <c r="I202" s="351">
        <v>71880</v>
      </c>
      <c r="J202" s="351">
        <v>15</v>
      </c>
      <c r="K202" s="351">
        <v>136512.5</v>
      </c>
      <c r="L202" s="351">
        <v>102384.37</v>
      </c>
      <c r="M202" s="652"/>
      <c r="N202" s="654"/>
      <c r="O202" s="351">
        <v>4</v>
      </c>
      <c r="P202" s="351">
        <v>42981.37</v>
      </c>
      <c r="Q202" s="351">
        <v>32236.02</v>
      </c>
      <c r="R202" s="649"/>
      <c r="S202" s="652"/>
      <c r="T202" s="351"/>
      <c r="U202" s="351">
        <v>4</v>
      </c>
      <c r="V202" s="351">
        <v>42981.37</v>
      </c>
      <c r="W202" s="351">
        <v>32236.02</v>
      </c>
      <c r="X202" s="352">
        <v>703.1299999999992</v>
      </c>
    </row>
    <row r="203" spans="1:24" s="26" customFormat="1" ht="14.25">
      <c r="A203" s="643"/>
      <c r="B203" s="646"/>
      <c r="C203" s="523" t="s">
        <v>102</v>
      </c>
      <c r="D203" s="351">
        <v>16</v>
      </c>
      <c r="E203" s="351">
        <v>148368.99</v>
      </c>
      <c r="F203" s="353">
        <v>147868.99</v>
      </c>
      <c r="G203" s="649"/>
      <c r="H203" s="354"/>
      <c r="I203" s="351"/>
      <c r="J203" s="351">
        <v>16</v>
      </c>
      <c r="K203" s="351">
        <v>147868.99</v>
      </c>
      <c r="L203" s="351">
        <v>110901.73999999999</v>
      </c>
      <c r="M203" s="652"/>
      <c r="N203" s="654"/>
      <c r="O203" s="351">
        <v>4</v>
      </c>
      <c r="P203" s="351">
        <v>25950</v>
      </c>
      <c r="Q203" s="351">
        <v>19462.5</v>
      </c>
      <c r="R203" s="649"/>
      <c r="S203" s="652"/>
      <c r="T203" s="351"/>
      <c r="U203" s="351">
        <v>4</v>
      </c>
      <c r="V203" s="351">
        <v>25950</v>
      </c>
      <c r="W203" s="351">
        <v>19462.5</v>
      </c>
      <c r="X203" s="352"/>
    </row>
    <row r="204" spans="1:24" s="26" customFormat="1" ht="14.25">
      <c r="A204" s="643"/>
      <c r="B204" s="646"/>
      <c r="C204" s="523" t="s">
        <v>358</v>
      </c>
      <c r="D204" s="351">
        <v>26</v>
      </c>
      <c r="E204" s="351">
        <v>294008.49</v>
      </c>
      <c r="F204" s="353">
        <v>294008.49</v>
      </c>
      <c r="G204" s="649"/>
      <c r="H204" s="354">
        <v>3</v>
      </c>
      <c r="I204" s="351">
        <v>35195</v>
      </c>
      <c r="J204" s="351">
        <v>23</v>
      </c>
      <c r="K204" s="351">
        <v>256693.49</v>
      </c>
      <c r="L204" s="351">
        <v>192520.11</v>
      </c>
      <c r="M204" s="652"/>
      <c r="N204" s="654"/>
      <c r="O204" s="351">
        <v>5</v>
      </c>
      <c r="P204" s="351">
        <v>58400</v>
      </c>
      <c r="Q204" s="351">
        <v>43800</v>
      </c>
      <c r="R204" s="649"/>
      <c r="S204" s="652"/>
      <c r="T204" s="351"/>
      <c r="U204" s="351">
        <v>5</v>
      </c>
      <c r="V204" s="351">
        <v>58400</v>
      </c>
      <c r="W204" s="351">
        <v>43800</v>
      </c>
      <c r="X204" s="352"/>
    </row>
    <row r="205" spans="1:24" s="26" customFormat="1" ht="14.25">
      <c r="A205" s="643"/>
      <c r="B205" s="646"/>
      <c r="C205" s="523" t="s">
        <v>104</v>
      </c>
      <c r="D205" s="351">
        <v>12</v>
      </c>
      <c r="E205" s="351">
        <v>119963.32</v>
      </c>
      <c r="F205" s="353">
        <v>117620.52</v>
      </c>
      <c r="G205" s="649"/>
      <c r="H205" s="354"/>
      <c r="I205" s="351"/>
      <c r="J205" s="351">
        <v>11</v>
      </c>
      <c r="K205" s="351">
        <v>102985.42000000001</v>
      </c>
      <c r="L205" s="351">
        <v>77239.06</v>
      </c>
      <c r="M205" s="652"/>
      <c r="N205" s="654"/>
      <c r="O205" s="351">
        <v>1</v>
      </c>
      <c r="P205" s="351">
        <v>11775</v>
      </c>
      <c r="Q205" s="351">
        <v>8831.25</v>
      </c>
      <c r="R205" s="649"/>
      <c r="S205" s="652"/>
      <c r="T205" s="351"/>
      <c r="U205" s="351">
        <v>1</v>
      </c>
      <c r="V205" s="351">
        <v>11775</v>
      </c>
      <c r="W205" s="351">
        <v>8831.25</v>
      </c>
      <c r="X205" s="352"/>
    </row>
    <row r="206" spans="1:24" s="26" customFormat="1" ht="14.25">
      <c r="A206" s="643"/>
      <c r="B206" s="646"/>
      <c r="C206" s="523" t="s">
        <v>105</v>
      </c>
      <c r="D206" s="351">
        <v>13</v>
      </c>
      <c r="E206" s="351">
        <v>123864</v>
      </c>
      <c r="F206" s="353">
        <v>123864</v>
      </c>
      <c r="G206" s="649"/>
      <c r="H206" s="354">
        <v>1</v>
      </c>
      <c r="I206" s="351">
        <v>12000</v>
      </c>
      <c r="J206" s="351">
        <v>12</v>
      </c>
      <c r="K206" s="351">
        <v>111864</v>
      </c>
      <c r="L206" s="351">
        <v>83898</v>
      </c>
      <c r="M206" s="652"/>
      <c r="N206" s="654"/>
      <c r="O206" s="351"/>
      <c r="P206" s="351"/>
      <c r="Q206" s="351"/>
      <c r="R206" s="649"/>
      <c r="S206" s="652"/>
      <c r="T206" s="351"/>
      <c r="U206" s="351"/>
      <c r="V206" s="351"/>
      <c r="W206" s="351"/>
      <c r="X206" s="352"/>
    </row>
    <row r="207" spans="1:24" s="26" customFormat="1" ht="15" thickBot="1">
      <c r="A207" s="643"/>
      <c r="B207" s="646"/>
      <c r="C207" s="524" t="s">
        <v>106</v>
      </c>
      <c r="D207" s="359">
        <v>14</v>
      </c>
      <c r="E207" s="359">
        <v>161979.6</v>
      </c>
      <c r="F207" s="360">
        <v>161979.6</v>
      </c>
      <c r="G207" s="650"/>
      <c r="H207" s="361">
        <v>1</v>
      </c>
      <c r="I207" s="359">
        <v>11890</v>
      </c>
      <c r="J207" s="359">
        <v>13</v>
      </c>
      <c r="K207" s="359">
        <v>149091.6</v>
      </c>
      <c r="L207" s="359">
        <v>111818.7</v>
      </c>
      <c r="M207" s="652"/>
      <c r="N207" s="654"/>
      <c r="O207" s="359">
        <v>5</v>
      </c>
      <c r="P207" s="359">
        <v>43523.040000000001</v>
      </c>
      <c r="Q207" s="359">
        <v>32642.28</v>
      </c>
      <c r="R207" s="649"/>
      <c r="S207" s="652"/>
      <c r="T207" s="359"/>
      <c r="U207" s="359">
        <v>5</v>
      </c>
      <c r="V207" s="359">
        <v>43523.040000000001</v>
      </c>
      <c r="W207" s="359">
        <v>32642.28</v>
      </c>
      <c r="X207" s="362">
        <v>1031.96</v>
      </c>
    </row>
    <row r="208" spans="1:24" s="26" customFormat="1" ht="15.75" thickBot="1">
      <c r="A208" s="644"/>
      <c r="B208" s="647"/>
      <c r="C208" s="525" t="s">
        <v>361</v>
      </c>
      <c r="D208" s="561">
        <f>SUM(D200:D207)</f>
        <v>127</v>
      </c>
      <c r="E208" s="561">
        <f>SUM(E200:E207)</f>
        <v>1318899.4000000001</v>
      </c>
      <c r="F208" s="561">
        <f>SUM(F200:F207)</f>
        <v>1307414.1000000001</v>
      </c>
      <c r="G208" s="340">
        <f>'sumar v EUR'!F49</f>
        <v>1500000</v>
      </c>
      <c r="H208" s="561">
        <f>SUM(H200:H207)</f>
        <v>20</v>
      </c>
      <c r="I208" s="561">
        <f>SUM(I200:I207)</f>
        <v>227184</v>
      </c>
      <c r="J208" s="561">
        <f>SUM(J200:J207)</f>
        <v>105</v>
      </c>
      <c r="K208" s="561">
        <f>SUM(K200:K207)</f>
        <v>1049460</v>
      </c>
      <c r="L208" s="561">
        <f>SUM(L200:L207)</f>
        <v>779554.7</v>
      </c>
      <c r="M208" s="562">
        <f>K208/G208</f>
        <v>0.69964000000000004</v>
      </c>
      <c r="N208" s="563">
        <f>G208-K208+X208</f>
        <v>452275.09</v>
      </c>
      <c r="O208" s="561">
        <f>SUM(O200:O207)</f>
        <v>21</v>
      </c>
      <c r="P208" s="561">
        <f>SUM(P200:P207)</f>
        <v>206629.41</v>
      </c>
      <c r="Q208" s="561">
        <f>SUM(Q200:Q207)</f>
        <v>154972.04999999999</v>
      </c>
      <c r="R208" s="398">
        <f>G208-P208</f>
        <v>1293370.5900000001</v>
      </c>
      <c r="S208" s="562">
        <f>P208/G208</f>
        <v>0.13775293999999999</v>
      </c>
      <c r="T208" s="561">
        <f>SUM(T200:T207)</f>
        <v>0</v>
      </c>
      <c r="U208" s="561">
        <f>SUM(U200:U207)</f>
        <v>21</v>
      </c>
      <c r="V208" s="561">
        <f>SUM(V200:V207)</f>
        <v>206629.41</v>
      </c>
      <c r="W208" s="561">
        <f>SUM(W200:W207)</f>
        <v>154972.04999999999</v>
      </c>
      <c r="X208" s="561">
        <f>'sumar v EUR'!W49</f>
        <v>1735.0899999999992</v>
      </c>
    </row>
    <row r="209" spans="1:25" s="26" customFormat="1" ht="14.25">
      <c r="A209" s="642" t="s">
        <v>296</v>
      </c>
      <c r="B209" s="645" t="s">
        <v>347</v>
      </c>
      <c r="C209" s="522" t="s">
        <v>99</v>
      </c>
      <c r="D209" s="287"/>
      <c r="E209" s="287"/>
      <c r="F209" s="355"/>
      <c r="G209" s="648"/>
      <c r="H209" s="356"/>
      <c r="I209" s="287"/>
      <c r="J209" s="287"/>
      <c r="K209" s="287"/>
      <c r="L209" s="287"/>
      <c r="M209" s="651"/>
      <c r="N209" s="653"/>
      <c r="O209" s="287"/>
      <c r="P209" s="287"/>
      <c r="Q209" s="287"/>
      <c r="R209" s="648"/>
      <c r="S209" s="651"/>
      <c r="T209" s="287"/>
      <c r="U209" s="287"/>
      <c r="V209" s="287"/>
      <c r="W209" s="287"/>
      <c r="X209" s="357"/>
    </row>
    <row r="210" spans="1:25" s="26" customFormat="1" ht="14.25">
      <c r="A210" s="643"/>
      <c r="B210" s="646"/>
      <c r="C210" s="523" t="s">
        <v>385</v>
      </c>
      <c r="D210" s="351"/>
      <c r="E210" s="351"/>
      <c r="F210" s="353"/>
      <c r="G210" s="649"/>
      <c r="H210" s="354"/>
      <c r="I210" s="351"/>
      <c r="J210" s="351"/>
      <c r="K210" s="351"/>
      <c r="L210" s="351"/>
      <c r="M210" s="652"/>
      <c r="N210" s="654"/>
      <c r="O210" s="351"/>
      <c r="P210" s="351"/>
      <c r="Q210" s="351"/>
      <c r="R210" s="649"/>
      <c r="S210" s="652"/>
      <c r="T210" s="351"/>
      <c r="U210" s="351"/>
      <c r="V210" s="351"/>
      <c r="W210" s="351"/>
      <c r="X210" s="352"/>
    </row>
    <row r="211" spans="1:25" s="26" customFormat="1" ht="14.25">
      <c r="A211" s="643"/>
      <c r="B211" s="646"/>
      <c r="C211" s="523" t="s">
        <v>101</v>
      </c>
      <c r="D211" s="351"/>
      <c r="E211" s="351"/>
      <c r="F211" s="353"/>
      <c r="G211" s="649"/>
      <c r="H211" s="354"/>
      <c r="I211" s="351"/>
      <c r="J211" s="351"/>
      <c r="K211" s="351"/>
      <c r="L211" s="351"/>
      <c r="M211" s="652"/>
      <c r="N211" s="654"/>
      <c r="O211" s="351"/>
      <c r="P211" s="351"/>
      <c r="Q211" s="351"/>
      <c r="R211" s="649"/>
      <c r="S211" s="652"/>
      <c r="T211" s="351"/>
      <c r="U211" s="351"/>
      <c r="V211" s="351"/>
      <c r="W211" s="351"/>
      <c r="X211" s="352"/>
    </row>
    <row r="212" spans="1:25" s="26" customFormat="1" ht="14.25">
      <c r="A212" s="643"/>
      <c r="B212" s="646"/>
      <c r="C212" s="523" t="s">
        <v>102</v>
      </c>
      <c r="D212" s="351"/>
      <c r="E212" s="351"/>
      <c r="F212" s="353"/>
      <c r="G212" s="649"/>
      <c r="H212" s="354"/>
      <c r="I212" s="351"/>
      <c r="J212" s="351"/>
      <c r="K212" s="351"/>
      <c r="L212" s="351"/>
      <c r="M212" s="652"/>
      <c r="N212" s="654"/>
      <c r="O212" s="351"/>
      <c r="P212" s="351"/>
      <c r="Q212" s="351"/>
      <c r="R212" s="649"/>
      <c r="S212" s="652"/>
      <c r="T212" s="351"/>
      <c r="U212" s="351"/>
      <c r="V212" s="351"/>
      <c r="W212" s="351"/>
      <c r="X212" s="352"/>
    </row>
    <row r="213" spans="1:25" s="26" customFormat="1" ht="14.25">
      <c r="A213" s="643"/>
      <c r="B213" s="646"/>
      <c r="C213" s="523" t="s">
        <v>358</v>
      </c>
      <c r="D213" s="351"/>
      <c r="E213" s="351"/>
      <c r="F213" s="353"/>
      <c r="G213" s="649"/>
      <c r="H213" s="354"/>
      <c r="I213" s="351"/>
      <c r="J213" s="351"/>
      <c r="K213" s="351"/>
      <c r="L213" s="351"/>
      <c r="M213" s="652"/>
      <c r="N213" s="654"/>
      <c r="O213" s="351"/>
      <c r="P213" s="351"/>
      <c r="Q213" s="351"/>
      <c r="R213" s="649"/>
      <c r="S213" s="652"/>
      <c r="T213" s="351"/>
      <c r="U213" s="351"/>
      <c r="V213" s="351"/>
      <c r="W213" s="351"/>
      <c r="X213" s="352"/>
    </row>
    <row r="214" spans="1:25" s="26" customFormat="1" ht="14.25">
      <c r="A214" s="643"/>
      <c r="B214" s="646"/>
      <c r="C214" s="523" t="s">
        <v>104</v>
      </c>
      <c r="D214" s="351"/>
      <c r="E214" s="351"/>
      <c r="F214" s="353"/>
      <c r="G214" s="649"/>
      <c r="H214" s="354"/>
      <c r="I214" s="351"/>
      <c r="J214" s="351"/>
      <c r="K214" s="351"/>
      <c r="L214" s="351"/>
      <c r="M214" s="652"/>
      <c r="N214" s="654"/>
      <c r="O214" s="351"/>
      <c r="P214" s="351"/>
      <c r="Q214" s="351"/>
      <c r="R214" s="649"/>
      <c r="S214" s="652"/>
      <c r="T214" s="351"/>
      <c r="U214" s="351"/>
      <c r="V214" s="351"/>
      <c r="W214" s="351"/>
      <c r="X214" s="352"/>
    </row>
    <row r="215" spans="1:25" s="26" customFormat="1" ht="14.25">
      <c r="A215" s="643"/>
      <c r="B215" s="646"/>
      <c r="C215" s="523" t="s">
        <v>105</v>
      </c>
      <c r="D215" s="351"/>
      <c r="E215" s="351"/>
      <c r="F215" s="353"/>
      <c r="G215" s="649"/>
      <c r="H215" s="354"/>
      <c r="I215" s="351"/>
      <c r="J215" s="351"/>
      <c r="K215" s="351"/>
      <c r="L215" s="351"/>
      <c r="M215" s="652"/>
      <c r="N215" s="654"/>
      <c r="O215" s="351"/>
      <c r="P215" s="351"/>
      <c r="Q215" s="351"/>
      <c r="R215" s="649"/>
      <c r="S215" s="652"/>
      <c r="T215" s="351"/>
      <c r="U215" s="351"/>
      <c r="V215" s="351"/>
      <c r="W215" s="351"/>
      <c r="X215" s="352"/>
    </row>
    <row r="216" spans="1:25" s="26" customFormat="1" ht="15" thickBot="1">
      <c r="A216" s="643"/>
      <c r="B216" s="646"/>
      <c r="C216" s="524" t="s">
        <v>106</v>
      </c>
      <c r="D216" s="359"/>
      <c r="E216" s="359"/>
      <c r="F216" s="360"/>
      <c r="G216" s="650"/>
      <c r="H216" s="361"/>
      <c r="I216" s="359"/>
      <c r="J216" s="359"/>
      <c r="K216" s="359"/>
      <c r="L216" s="359"/>
      <c r="M216" s="652"/>
      <c r="N216" s="654"/>
      <c r="O216" s="359"/>
      <c r="P216" s="359"/>
      <c r="Q216" s="359"/>
      <c r="R216" s="649"/>
      <c r="S216" s="652"/>
      <c r="T216" s="359"/>
      <c r="U216" s="359"/>
      <c r="V216" s="359"/>
      <c r="W216" s="359"/>
      <c r="X216" s="362"/>
    </row>
    <row r="217" spans="1:25" s="26" customFormat="1" ht="15.75" thickBot="1">
      <c r="A217" s="644"/>
      <c r="B217" s="647"/>
      <c r="C217" s="525" t="s">
        <v>361</v>
      </c>
      <c r="D217" s="561">
        <f>SUM(D209:D216)</f>
        <v>0</v>
      </c>
      <c r="E217" s="561">
        <f>SUM(E209:E216)</f>
        <v>0</v>
      </c>
      <c r="F217" s="561">
        <f>SUM(F209:F216)</f>
        <v>0</v>
      </c>
      <c r="G217" s="340">
        <f>'sumar v EUR'!F50</f>
        <v>90443778</v>
      </c>
      <c r="H217" s="561">
        <f>SUM(H209:H216)</f>
        <v>0</v>
      </c>
      <c r="I217" s="561">
        <f>SUM(I209:I216)</f>
        <v>0</v>
      </c>
      <c r="J217" s="561">
        <f>SUM(J209:J216)</f>
        <v>0</v>
      </c>
      <c r="K217" s="561">
        <f>SUM(K209:K216)</f>
        <v>0</v>
      </c>
      <c r="L217" s="561">
        <f>SUM(L209:L216)</f>
        <v>0</v>
      </c>
      <c r="M217" s="562">
        <f>K217/G217</f>
        <v>0</v>
      </c>
      <c r="N217" s="563">
        <f>G217-K217+X217</f>
        <v>90443778</v>
      </c>
      <c r="O217" s="561">
        <f>SUM(O209:O216)</f>
        <v>0</v>
      </c>
      <c r="P217" s="561">
        <f>SUM(P209:P216)</f>
        <v>0</v>
      </c>
      <c r="Q217" s="561">
        <f>SUM(Q209:Q216)</f>
        <v>0</v>
      </c>
      <c r="R217" s="398">
        <f>G217-P217</f>
        <v>90443778</v>
      </c>
      <c r="S217" s="562">
        <f>P217/G217</f>
        <v>0</v>
      </c>
      <c r="T217" s="561">
        <f>SUM(T209:T216)</f>
        <v>0</v>
      </c>
      <c r="U217" s="561">
        <f>SUM(U209:U216)</f>
        <v>0</v>
      </c>
      <c r="V217" s="561">
        <f>SUM(V209:V216)</f>
        <v>0</v>
      </c>
      <c r="W217" s="561">
        <f>SUM(W209:W216)</f>
        <v>0</v>
      </c>
      <c r="X217" s="561">
        <f>'sumar v EUR'!W50</f>
        <v>0</v>
      </c>
    </row>
    <row r="218" spans="1:25" s="26" customFormat="1" ht="14.25">
      <c r="A218" s="642" t="s">
        <v>297</v>
      </c>
      <c r="B218" s="645" t="s">
        <v>349</v>
      </c>
      <c r="C218" s="522" t="s">
        <v>99</v>
      </c>
      <c r="D218" s="287"/>
      <c r="E218" s="287"/>
      <c r="F218" s="355"/>
      <c r="G218" s="648"/>
      <c r="H218" s="356"/>
      <c r="I218" s="287"/>
      <c r="J218" s="287"/>
      <c r="K218" s="287"/>
      <c r="L218" s="287"/>
      <c r="M218" s="651"/>
      <c r="N218" s="653"/>
      <c r="O218" s="287"/>
      <c r="P218" s="287"/>
      <c r="Q218" s="287"/>
      <c r="R218" s="648"/>
      <c r="S218" s="651"/>
      <c r="T218" s="287"/>
      <c r="U218" s="287"/>
      <c r="V218" s="287"/>
      <c r="W218" s="287"/>
      <c r="X218" s="357"/>
    </row>
    <row r="219" spans="1:25" s="26" customFormat="1" ht="14.25">
      <c r="A219" s="643"/>
      <c r="B219" s="646"/>
      <c r="C219" s="523" t="s">
        <v>385</v>
      </c>
      <c r="D219" s="351"/>
      <c r="E219" s="351"/>
      <c r="F219" s="353"/>
      <c r="G219" s="649"/>
      <c r="H219" s="354"/>
      <c r="I219" s="351"/>
      <c r="J219" s="351"/>
      <c r="K219" s="351"/>
      <c r="L219" s="351"/>
      <c r="M219" s="652"/>
      <c r="N219" s="654"/>
      <c r="O219" s="351"/>
      <c r="P219" s="351"/>
      <c r="Q219" s="351"/>
      <c r="R219" s="649"/>
      <c r="S219" s="652"/>
      <c r="T219" s="351"/>
      <c r="U219" s="351"/>
      <c r="V219" s="351"/>
      <c r="W219" s="351"/>
      <c r="X219" s="352"/>
    </row>
    <row r="220" spans="1:25" s="26" customFormat="1" ht="14.25">
      <c r="A220" s="643"/>
      <c r="B220" s="646"/>
      <c r="C220" s="523" t="s">
        <v>101</v>
      </c>
      <c r="D220" s="351"/>
      <c r="E220" s="351"/>
      <c r="F220" s="353"/>
      <c r="G220" s="649"/>
      <c r="H220" s="354"/>
      <c r="I220" s="351"/>
      <c r="J220" s="351"/>
      <c r="K220" s="351"/>
      <c r="L220" s="351"/>
      <c r="M220" s="652"/>
      <c r="N220" s="654"/>
      <c r="O220" s="351"/>
      <c r="P220" s="351"/>
      <c r="Q220" s="351"/>
      <c r="R220" s="649"/>
      <c r="S220" s="652"/>
      <c r="T220" s="351"/>
      <c r="U220" s="351"/>
      <c r="V220" s="351"/>
      <c r="W220" s="351"/>
      <c r="X220" s="352"/>
    </row>
    <row r="221" spans="1:25" s="26" customFormat="1" ht="14.25">
      <c r="A221" s="643"/>
      <c r="B221" s="646"/>
      <c r="C221" s="523" t="s">
        <v>102</v>
      </c>
      <c r="D221" s="351"/>
      <c r="E221" s="351"/>
      <c r="F221" s="353"/>
      <c r="G221" s="649"/>
      <c r="H221" s="354"/>
      <c r="I221" s="351"/>
      <c r="J221" s="351"/>
      <c r="K221" s="351"/>
      <c r="L221" s="351"/>
      <c r="M221" s="652"/>
      <c r="N221" s="654"/>
      <c r="O221" s="351"/>
      <c r="P221" s="351"/>
      <c r="Q221" s="351"/>
      <c r="R221" s="649"/>
      <c r="S221" s="652"/>
      <c r="T221" s="351"/>
      <c r="U221" s="351"/>
      <c r="V221" s="351"/>
      <c r="W221" s="351"/>
      <c r="X221" s="352"/>
    </row>
    <row r="222" spans="1:25" s="26" customFormat="1" ht="14.25">
      <c r="A222" s="643"/>
      <c r="B222" s="646"/>
      <c r="C222" s="523" t="s">
        <v>358</v>
      </c>
      <c r="D222" s="351"/>
      <c r="E222" s="351"/>
      <c r="F222" s="353"/>
      <c r="G222" s="649"/>
      <c r="H222" s="354"/>
      <c r="I222" s="351"/>
      <c r="J222" s="351"/>
      <c r="K222" s="351"/>
      <c r="L222" s="351"/>
      <c r="M222" s="652"/>
      <c r="N222" s="654"/>
      <c r="O222" s="351"/>
      <c r="P222" s="351"/>
      <c r="Q222" s="351"/>
      <c r="R222" s="649"/>
      <c r="S222" s="652"/>
      <c r="T222" s="351"/>
      <c r="U222" s="351"/>
      <c r="V222" s="351"/>
      <c r="W222" s="351"/>
      <c r="X222" s="352"/>
    </row>
    <row r="223" spans="1:25" s="26" customFormat="1" ht="14.25">
      <c r="A223" s="643"/>
      <c r="B223" s="646"/>
      <c r="C223" s="523" t="s">
        <v>104</v>
      </c>
      <c r="D223" s="351"/>
      <c r="E223" s="351"/>
      <c r="F223" s="353"/>
      <c r="G223" s="649"/>
      <c r="H223" s="354"/>
      <c r="I223" s="351"/>
      <c r="J223" s="351"/>
      <c r="K223" s="351"/>
      <c r="L223" s="351"/>
      <c r="M223" s="652"/>
      <c r="N223" s="654"/>
      <c r="O223" s="351"/>
      <c r="P223" s="351"/>
      <c r="Q223" s="351"/>
      <c r="R223" s="649"/>
      <c r="S223" s="652"/>
      <c r="T223" s="351"/>
      <c r="U223" s="351"/>
      <c r="V223" s="351"/>
      <c r="W223" s="351"/>
      <c r="X223" s="352"/>
    </row>
    <row r="224" spans="1:25" ht="14.25">
      <c r="A224" s="643"/>
      <c r="B224" s="646"/>
      <c r="C224" s="523" t="s">
        <v>105</v>
      </c>
      <c r="D224" s="351"/>
      <c r="E224" s="351"/>
      <c r="F224" s="353"/>
      <c r="G224" s="649"/>
      <c r="H224" s="354"/>
      <c r="I224" s="351"/>
      <c r="J224" s="351"/>
      <c r="K224" s="351"/>
      <c r="L224" s="351"/>
      <c r="M224" s="652"/>
      <c r="N224" s="654"/>
      <c r="O224" s="351"/>
      <c r="P224" s="351"/>
      <c r="Q224" s="351"/>
      <c r="R224" s="649"/>
      <c r="S224" s="652"/>
      <c r="T224" s="351"/>
      <c r="U224" s="351"/>
      <c r="V224" s="351"/>
      <c r="W224" s="351"/>
      <c r="X224" s="352"/>
      <c r="Y224" s="3"/>
    </row>
    <row r="225" spans="1:25" ht="15" thickBot="1">
      <c r="A225" s="643"/>
      <c r="B225" s="646"/>
      <c r="C225" s="524" t="s">
        <v>106</v>
      </c>
      <c r="D225" s="359"/>
      <c r="E225" s="359"/>
      <c r="F225" s="360"/>
      <c r="G225" s="650"/>
      <c r="H225" s="361"/>
      <c r="I225" s="359"/>
      <c r="J225" s="359"/>
      <c r="K225" s="359"/>
      <c r="L225" s="359"/>
      <c r="M225" s="652"/>
      <c r="N225" s="654"/>
      <c r="O225" s="359"/>
      <c r="P225" s="359"/>
      <c r="Q225" s="359"/>
      <c r="R225" s="649"/>
      <c r="S225" s="652"/>
      <c r="T225" s="359"/>
      <c r="U225" s="359"/>
      <c r="V225" s="359"/>
      <c r="W225" s="359"/>
      <c r="X225" s="362"/>
      <c r="Y225" s="3"/>
    </row>
    <row r="226" spans="1:25" ht="15.75" thickBot="1">
      <c r="A226" s="644"/>
      <c r="B226" s="647"/>
      <c r="C226" s="525" t="s">
        <v>361</v>
      </c>
      <c r="D226" s="561">
        <f>SUM(D218:D225)</f>
        <v>0</v>
      </c>
      <c r="E226" s="561">
        <f>SUM(E218:E225)</f>
        <v>0</v>
      </c>
      <c r="F226" s="561">
        <f>SUM(F218:F225)</f>
        <v>0</v>
      </c>
      <c r="G226" s="340">
        <f>'sumar v EUR'!F52</f>
        <v>6000000</v>
      </c>
      <c r="H226" s="561">
        <f>SUM(H218:H225)</f>
        <v>0</v>
      </c>
      <c r="I226" s="561">
        <f>SUM(I218:I225)</f>
        <v>0</v>
      </c>
      <c r="J226" s="561">
        <f>SUM(J218:J225)</f>
        <v>0</v>
      </c>
      <c r="K226" s="561">
        <f>SUM(K218:K225)</f>
        <v>0</v>
      </c>
      <c r="L226" s="561">
        <f>SUM(L218:L225)</f>
        <v>0</v>
      </c>
      <c r="M226" s="562">
        <f>K226/G226</f>
        <v>0</v>
      </c>
      <c r="N226" s="563">
        <f>G226-K226+X226</f>
        <v>6000000</v>
      </c>
      <c r="O226" s="561">
        <f>SUM(O218:O225)</f>
        <v>0</v>
      </c>
      <c r="P226" s="561">
        <f>SUM(P218:P225)</f>
        <v>0</v>
      </c>
      <c r="Q226" s="561">
        <f>SUM(Q218:Q225)</f>
        <v>0</v>
      </c>
      <c r="R226" s="398">
        <f>G226-P226</f>
        <v>6000000</v>
      </c>
      <c r="S226" s="562">
        <f>P226/G226</f>
        <v>0</v>
      </c>
      <c r="T226" s="561">
        <f>SUM(T218:T225)</f>
        <v>0</v>
      </c>
      <c r="U226" s="561">
        <f>SUM(U218:U225)</f>
        <v>0</v>
      </c>
      <c r="V226" s="561">
        <f>SUM(V218:V225)</f>
        <v>0</v>
      </c>
      <c r="W226" s="561">
        <f>SUM(W218:W225)</f>
        <v>0</v>
      </c>
      <c r="X226" s="561">
        <f>'sumar v EUR'!W52</f>
        <v>0</v>
      </c>
      <c r="Y226" s="3"/>
    </row>
    <row r="227" spans="1:25" ht="14.25">
      <c r="A227" s="642" t="s">
        <v>298</v>
      </c>
      <c r="B227" s="645" t="s">
        <v>299</v>
      </c>
      <c r="C227" s="522" t="s">
        <v>99</v>
      </c>
      <c r="D227" s="287"/>
      <c r="E227" s="287"/>
      <c r="F227" s="355"/>
      <c r="G227" s="648"/>
      <c r="H227" s="356"/>
      <c r="I227" s="287"/>
      <c r="J227" s="287"/>
      <c r="K227" s="287"/>
      <c r="L227" s="287"/>
      <c r="M227" s="651"/>
      <c r="N227" s="653"/>
      <c r="O227" s="287"/>
      <c r="P227" s="287"/>
      <c r="Q227" s="287"/>
      <c r="R227" s="648"/>
      <c r="S227" s="651"/>
      <c r="T227" s="287"/>
      <c r="U227" s="287"/>
      <c r="V227" s="287"/>
      <c r="W227" s="287"/>
      <c r="X227" s="357"/>
      <c r="Y227" s="3"/>
    </row>
    <row r="228" spans="1:25" ht="14.25">
      <c r="A228" s="643"/>
      <c r="B228" s="646"/>
      <c r="C228" s="523" t="s">
        <v>385</v>
      </c>
      <c r="D228" s="351"/>
      <c r="E228" s="351"/>
      <c r="F228" s="353"/>
      <c r="G228" s="649"/>
      <c r="H228" s="354"/>
      <c r="I228" s="351"/>
      <c r="J228" s="351"/>
      <c r="K228" s="351"/>
      <c r="L228" s="351"/>
      <c r="M228" s="652"/>
      <c r="N228" s="654"/>
      <c r="O228" s="351"/>
      <c r="P228" s="351"/>
      <c r="Q228" s="351"/>
      <c r="R228" s="649"/>
      <c r="S228" s="652"/>
      <c r="T228" s="351"/>
      <c r="U228" s="351"/>
      <c r="V228" s="351"/>
      <c r="W228" s="351"/>
      <c r="X228" s="352"/>
      <c r="Y228" s="3"/>
    </row>
    <row r="229" spans="1:25" ht="14.25">
      <c r="A229" s="643"/>
      <c r="B229" s="646"/>
      <c r="C229" s="523" t="s">
        <v>101</v>
      </c>
      <c r="D229" s="351"/>
      <c r="E229" s="351"/>
      <c r="F229" s="353"/>
      <c r="G229" s="649"/>
      <c r="H229" s="354"/>
      <c r="I229" s="351"/>
      <c r="J229" s="351"/>
      <c r="K229" s="351"/>
      <c r="L229" s="351"/>
      <c r="M229" s="652"/>
      <c r="N229" s="654"/>
      <c r="O229" s="351"/>
      <c r="P229" s="351"/>
      <c r="Q229" s="351"/>
      <c r="R229" s="649"/>
      <c r="S229" s="652"/>
      <c r="T229" s="351"/>
      <c r="U229" s="351"/>
      <c r="V229" s="351"/>
      <c r="W229" s="351"/>
      <c r="X229" s="352"/>
      <c r="Y229" s="3"/>
    </row>
    <row r="230" spans="1:25" ht="14.25">
      <c r="A230" s="643"/>
      <c r="B230" s="646"/>
      <c r="C230" s="523" t="s">
        <v>102</v>
      </c>
      <c r="D230" s="351"/>
      <c r="E230" s="351"/>
      <c r="F230" s="353"/>
      <c r="G230" s="649"/>
      <c r="H230" s="354"/>
      <c r="I230" s="351"/>
      <c r="J230" s="351"/>
      <c r="K230" s="351"/>
      <c r="L230" s="351"/>
      <c r="M230" s="652"/>
      <c r="N230" s="654"/>
      <c r="O230" s="351"/>
      <c r="P230" s="351"/>
      <c r="Q230" s="351"/>
      <c r="R230" s="649"/>
      <c r="S230" s="652"/>
      <c r="T230" s="351"/>
      <c r="U230" s="351"/>
      <c r="V230" s="351"/>
      <c r="W230" s="351"/>
      <c r="X230" s="352"/>
      <c r="Y230" s="3"/>
    </row>
    <row r="231" spans="1:25" ht="14.25">
      <c r="A231" s="643"/>
      <c r="B231" s="646"/>
      <c r="C231" s="523" t="s">
        <v>358</v>
      </c>
      <c r="D231" s="351"/>
      <c r="E231" s="351"/>
      <c r="F231" s="353"/>
      <c r="G231" s="649"/>
      <c r="H231" s="354"/>
      <c r="I231" s="351"/>
      <c r="J231" s="351"/>
      <c r="K231" s="351"/>
      <c r="L231" s="351"/>
      <c r="M231" s="652"/>
      <c r="N231" s="654"/>
      <c r="O231" s="351"/>
      <c r="P231" s="351"/>
      <c r="Q231" s="351"/>
      <c r="R231" s="649"/>
      <c r="S231" s="652"/>
      <c r="T231" s="351"/>
      <c r="U231" s="351"/>
      <c r="V231" s="351"/>
      <c r="W231" s="351"/>
      <c r="X231" s="352"/>
      <c r="Y231" s="3"/>
    </row>
    <row r="232" spans="1:25" ht="14.25">
      <c r="A232" s="643"/>
      <c r="B232" s="646"/>
      <c r="C232" s="523" t="s">
        <v>104</v>
      </c>
      <c r="D232" s="351"/>
      <c r="E232" s="351"/>
      <c r="F232" s="353"/>
      <c r="G232" s="649"/>
      <c r="H232" s="354"/>
      <c r="I232" s="351"/>
      <c r="J232" s="351"/>
      <c r="K232" s="351"/>
      <c r="L232" s="351"/>
      <c r="M232" s="652"/>
      <c r="N232" s="654"/>
      <c r="O232" s="351"/>
      <c r="P232" s="351"/>
      <c r="Q232" s="351"/>
      <c r="R232" s="649"/>
      <c r="S232" s="652"/>
      <c r="T232" s="351"/>
      <c r="U232" s="351"/>
      <c r="V232" s="351"/>
      <c r="W232" s="351"/>
      <c r="X232" s="352"/>
      <c r="Y232" s="3"/>
    </row>
    <row r="233" spans="1:25" ht="14.25">
      <c r="A233" s="643"/>
      <c r="B233" s="646"/>
      <c r="C233" s="523" t="s">
        <v>105</v>
      </c>
      <c r="D233" s="351"/>
      <c r="E233" s="351"/>
      <c r="F233" s="353"/>
      <c r="G233" s="649"/>
      <c r="H233" s="354"/>
      <c r="I233" s="351"/>
      <c r="J233" s="351"/>
      <c r="K233" s="351"/>
      <c r="L233" s="351"/>
      <c r="M233" s="652"/>
      <c r="N233" s="654"/>
      <c r="O233" s="351"/>
      <c r="P233" s="351"/>
      <c r="Q233" s="351"/>
      <c r="R233" s="649"/>
      <c r="S233" s="652"/>
      <c r="T233" s="351"/>
      <c r="U233" s="351"/>
      <c r="V233" s="351"/>
      <c r="W233" s="351"/>
      <c r="X233" s="352"/>
      <c r="Y233" s="3"/>
    </row>
    <row r="234" spans="1:25" ht="15" thickBot="1">
      <c r="A234" s="643"/>
      <c r="B234" s="646"/>
      <c r="C234" s="524" t="s">
        <v>106</v>
      </c>
      <c r="D234" s="359"/>
      <c r="E234" s="359"/>
      <c r="F234" s="360"/>
      <c r="G234" s="650"/>
      <c r="H234" s="361"/>
      <c r="I234" s="359"/>
      <c r="J234" s="359"/>
      <c r="K234" s="359"/>
      <c r="L234" s="359"/>
      <c r="M234" s="652"/>
      <c r="N234" s="654"/>
      <c r="O234" s="359"/>
      <c r="P234" s="359"/>
      <c r="Q234" s="359"/>
      <c r="R234" s="649"/>
      <c r="S234" s="652"/>
      <c r="T234" s="359"/>
      <c r="U234" s="359"/>
      <c r="V234" s="359"/>
      <c r="W234" s="359"/>
      <c r="X234" s="362"/>
      <c r="Y234" s="3"/>
    </row>
    <row r="235" spans="1:25" ht="15.75" thickBot="1">
      <c r="A235" s="643"/>
      <c r="B235" s="646"/>
      <c r="C235" s="526" t="s">
        <v>361</v>
      </c>
      <c r="D235" s="561">
        <f>SUM(D227:D234)</f>
        <v>0</v>
      </c>
      <c r="E235" s="561">
        <f>SUM(E227:E234)</f>
        <v>0</v>
      </c>
      <c r="F235" s="561">
        <f>SUM(F227:F234)</f>
        <v>0</v>
      </c>
      <c r="G235" s="340">
        <f>'sumar v EUR'!F53</f>
        <v>7792374</v>
      </c>
      <c r="H235" s="561">
        <f>SUM(H227:H234)</f>
        <v>0</v>
      </c>
      <c r="I235" s="561">
        <f>SUM(I227:I234)</f>
        <v>0</v>
      </c>
      <c r="J235" s="561">
        <f>SUM(J227:J234)</f>
        <v>0</v>
      </c>
      <c r="K235" s="561">
        <f>SUM(K227:K234)</f>
        <v>0</v>
      </c>
      <c r="L235" s="561">
        <f>SUM(L227:L234)</f>
        <v>0</v>
      </c>
      <c r="M235" s="562">
        <f>K235/G235</f>
        <v>0</v>
      </c>
      <c r="N235" s="563">
        <f>G235-K235+X235</f>
        <v>7792374</v>
      </c>
      <c r="O235" s="561">
        <f>SUM(O227:O234)</f>
        <v>0</v>
      </c>
      <c r="P235" s="561">
        <f>SUM(P227:P234)</f>
        <v>0</v>
      </c>
      <c r="Q235" s="561">
        <f>SUM(Q227:Q234)</f>
        <v>0</v>
      </c>
      <c r="R235" s="398">
        <f>G235-P235</f>
        <v>7792374</v>
      </c>
      <c r="S235" s="562">
        <f>P235/G235</f>
        <v>0</v>
      </c>
      <c r="T235" s="561">
        <f>SUM(T227:T234)</f>
        <v>0</v>
      </c>
      <c r="U235" s="561">
        <f>SUM(U227:U234)</f>
        <v>0</v>
      </c>
      <c r="V235" s="561">
        <f>SUM(V227:V234)</f>
        <v>0</v>
      </c>
      <c r="W235" s="561">
        <f>SUM(W227:W234)</f>
        <v>0</v>
      </c>
      <c r="X235" s="561">
        <f>'sumar v EUR'!W53</f>
        <v>0</v>
      </c>
      <c r="Y235" s="3"/>
    </row>
    <row r="236" spans="1:25" ht="15">
      <c r="A236" s="657" t="s">
        <v>350</v>
      </c>
      <c r="B236" s="658"/>
      <c r="C236" s="527" t="s">
        <v>99</v>
      </c>
      <c r="D236" s="75">
        <f>D11+D20+D29+D38+D47+D56+D65+D74+D83+D92+D101+D110+D119+D128+D137+D146+D155+D164+D173+D182+D191+D200+D209+D218+D227</f>
        <v>136</v>
      </c>
      <c r="E236" s="75">
        <f t="shared" ref="E236:F236" si="0">E11+E20+E29+E38+E47+E56+E65+E74+E83+E92+E101+E110+E119+E128+E137+E146+E155+E164+E173+E182+E191+E200+E209+E218+E227</f>
        <v>47902071.729999997</v>
      </c>
      <c r="F236" s="75">
        <f t="shared" si="0"/>
        <v>25241787.539999999</v>
      </c>
      <c r="G236" s="655"/>
      <c r="H236" s="75">
        <f>H11+H20+H29+H38+H47+H56+H65+H74+H83+H92+H101+H110+H119+H128+H137+H146+H155+H164+H173+H182+H191+H200+H209+H218+H227</f>
        <v>22</v>
      </c>
      <c r="I236" s="75">
        <f t="shared" ref="I236:K236" si="1">I11+I20+I29+I38+I47+I56+I65+I74+I83+I92+I101+I110+I119+I128+I137+I146+I155+I164+I173+I182+I191+I200+I209+I218+I227</f>
        <v>13343580.15</v>
      </c>
      <c r="J236" s="75">
        <f>J11+J20+J29+J38+J47+J56+J65+J74+J83+J92+J101+J110+J119+J128+J137+J146+J155+J164+J173+J182+J191+J200+J209+J218+J227</f>
        <v>32</v>
      </c>
      <c r="K236" s="75">
        <f t="shared" si="1"/>
        <v>13596579.790000001</v>
      </c>
      <c r="L236" s="75">
        <f t="shared" ref="L236" si="2">L11+L20+L29+L38+L47+L56+L65+L74+L83+L92+L101+L110+L119+L128+L137+L146+L155+L164+L173+L182+L191+L200+L209+L218+L227</f>
        <v>7206187.3200000003</v>
      </c>
      <c r="M236" s="655"/>
      <c r="N236" s="655"/>
      <c r="O236" s="75">
        <f>O11+O20+O29+O38+O47+O56+O65+O74+O83+O92+O101+O110+O119+O128+O137+O146+O155+O164+O173+O182+O191+O200+O209+O218+O227</f>
        <v>0</v>
      </c>
      <c r="P236" s="75">
        <f t="shared" ref="P236:Q236" si="3">P11+P20+P29+P38+P47+P56+P65+P74+P83+P92+P101+P110+P119+P128+P137+P146+P155+P164+P173+P182+P191+P200+P209+P218+P227</f>
        <v>0</v>
      </c>
      <c r="Q236" s="75">
        <f t="shared" si="3"/>
        <v>0</v>
      </c>
      <c r="R236" s="655"/>
      <c r="S236" s="655"/>
      <c r="T236" s="75">
        <f>T11+T20+T29+T38+T47+T56+T65+T74+T83+T92+T101+T110+T119+T128+T137+T146+T155+T164+T173+T182+T191+T200+T209+T218+T227</f>
        <v>2</v>
      </c>
      <c r="U236" s="75">
        <f>U11+U20+U29+U38+U47+U56+U65+U74+U83+U92+U101+U110+U119+U128+U137+U146+U155+U164+U173+U182+U191+U200+U209+U218+U227</f>
        <v>0</v>
      </c>
      <c r="V236" s="75">
        <f t="shared" ref="V236:W243" si="4">V11+V20+V29+V38+V47+V56+V65+V74+V83+V92+V101+V110+V119+V128+V137+V146+V155+V164+V173+V182+V191+V200+V209+V218+V227</f>
        <v>0</v>
      </c>
      <c r="W236" s="75">
        <f t="shared" si="4"/>
        <v>0</v>
      </c>
      <c r="X236" s="655"/>
      <c r="Y236" s="3"/>
    </row>
    <row r="237" spans="1:25" ht="15">
      <c r="A237" s="659"/>
      <c r="B237" s="660"/>
      <c r="C237" s="528" t="s">
        <v>385</v>
      </c>
      <c r="D237" s="364">
        <f t="shared" ref="D237:F237" si="5">D12+D21+D30+D39+D48+D57+D66+D75+D84+D93+D102+D111+D120+D129+D138+D147+D156+D165+D174+D183+D192+D201+D210+D219+D228</f>
        <v>1007</v>
      </c>
      <c r="E237" s="364">
        <f t="shared" si="5"/>
        <v>495097453.01086193</v>
      </c>
      <c r="F237" s="364">
        <f t="shared" si="5"/>
        <v>289865132.440862</v>
      </c>
      <c r="G237" s="656"/>
      <c r="H237" s="364">
        <f t="shared" ref="H237:I237" si="6">H12+H21+H30+H39+H48+H57+H66+H75+H84+H93+H102+H111+H120+H129+H138+H147+H156+H165+H174+H183+H192+H201+H210+H219+H228</f>
        <v>151</v>
      </c>
      <c r="I237" s="364">
        <f t="shared" si="6"/>
        <v>154323045.75</v>
      </c>
      <c r="J237" s="364">
        <f t="shared" ref="J237" si="7">J12+J21+J30+J39+J48+J57+J66+J75+J84+J93+J102+J111+J120+J129+J138+J147+J156+J165+J174+J183+J192+J201+J210+J219+J228</f>
        <v>232</v>
      </c>
      <c r="K237" s="364">
        <f t="shared" ref="K237:L237" si="8">K12+K21+K30+K39+K48+K57+K66+K75+K84+K93+K102+K111+K120+K129+K138+K147+K156+K165+K174+K183+K192+K201+K210+K219+K228</f>
        <v>126969646.68086202</v>
      </c>
      <c r="L237" s="364">
        <f t="shared" si="8"/>
        <v>95227234.563146517</v>
      </c>
      <c r="M237" s="656"/>
      <c r="N237" s="656"/>
      <c r="O237" s="364">
        <f t="shared" ref="O237:P237" si="9">O12+O21+O30+O39+O48+O57+O66+O75+O84+O93+O102+O111+O120+O129+O138+O147+O156+O165+O174+O183+O192+O201+O210+O219+O228</f>
        <v>64</v>
      </c>
      <c r="P237" s="364">
        <f t="shared" si="9"/>
        <v>15342700.530000001</v>
      </c>
      <c r="Q237" s="364">
        <f t="shared" ref="Q237" si="10">Q12+Q21+Q30+Q39+Q48+Q57+Q66+Q75+Q84+Q93+Q102+Q111+Q120+Q129+Q138+Q147+Q156+Q165+Q174+Q183+Q192+Q201+Q210+Q219+Q228</f>
        <v>11507025.240000002</v>
      </c>
      <c r="R237" s="656"/>
      <c r="S237" s="656"/>
      <c r="T237" s="364">
        <f t="shared" ref="T237" si="11">T12+T21+T30+T39+T48+T57+T66+T75+T84+T93+T102+T111+T120+T129+T138+T147+T156+T165+T174+T183+T192+T201+T210+T219+T228</f>
        <v>1</v>
      </c>
      <c r="U237" s="364">
        <f t="shared" ref="U237:V237" si="12">U12+U21+U30+U39+U48+U57+U66+U75+U84+U93+U102+U111+U120+U129+U138+U147+U156+U165+U174+U183+U192+U201+U210+U219+U228</f>
        <v>27</v>
      </c>
      <c r="V237" s="364">
        <f t="shared" si="12"/>
        <v>10067330.09</v>
      </c>
      <c r="W237" s="364">
        <f t="shared" si="4"/>
        <v>7550497.5</v>
      </c>
      <c r="X237" s="656"/>
      <c r="Y237" s="3"/>
    </row>
    <row r="238" spans="1:25" ht="15">
      <c r="A238" s="659"/>
      <c r="B238" s="660"/>
      <c r="C238" s="528" t="s">
        <v>101</v>
      </c>
      <c r="D238" s="364">
        <f t="shared" ref="D238:F238" si="13">D13+D22+D31+D40+D49+D58+D67+D76+D85+D94+D103+D112+D121+D130+D139+D148+D157+D166+D175+D184+D193+D202+D211+D220+D229</f>
        <v>639</v>
      </c>
      <c r="E238" s="364">
        <f t="shared" si="13"/>
        <v>272201112.62999994</v>
      </c>
      <c r="F238" s="364">
        <f t="shared" si="13"/>
        <v>172358981.06999999</v>
      </c>
      <c r="G238" s="656"/>
      <c r="H238" s="364">
        <f t="shared" ref="H238:I238" si="14">H13+H22+H31+H40+H49+H58+H67+H76+H85+H94+H103+H112+H121+H130+H139+H148+H157+H166+H175+H184+H193+H202+H211+H220+H229</f>
        <v>88</v>
      </c>
      <c r="I238" s="364">
        <f t="shared" si="14"/>
        <v>84725667.709999993</v>
      </c>
      <c r="J238" s="364">
        <f t="shared" ref="J238" si="15">J13+J22+J31+J40+J49+J58+J67+J76+J85+J94+J103+J112+J121+J130+J139+J148+J157+J166+J175+J184+J193+J202+J211+J220+J229</f>
        <v>121</v>
      </c>
      <c r="K238" s="364">
        <f t="shared" ref="K238:L238" si="16">K13+K22+K31+K40+K49+K58+K67+K76+K85+K94+K103+K112+K121+K130+K139+K148+K157+K166+K175+K184+K193+K202+K211+K220+K229</f>
        <v>47751663.960000001</v>
      </c>
      <c r="L238" s="364">
        <f t="shared" si="16"/>
        <v>35813747.757499993</v>
      </c>
      <c r="M238" s="656"/>
      <c r="N238" s="656"/>
      <c r="O238" s="364">
        <f t="shared" ref="O238:P238" si="17">O13+O22+O31+O40+O49+O58+O67+O76+O85+O94+O103+O112+O121+O130+O139+O148+O157+O166+O175+O184+O193+O202+O211+O220+O229</f>
        <v>24</v>
      </c>
      <c r="P238" s="364">
        <f t="shared" si="17"/>
        <v>2184016.87</v>
      </c>
      <c r="Q238" s="364">
        <f t="shared" ref="Q238" si="18">Q13+Q22+Q31+Q40+Q49+Q58+Q67+Q76+Q85+Q94+Q103+Q112+Q121+Q130+Q139+Q148+Q157+Q166+Q175+Q184+Q193+Q202+Q211+Q220+Q229</f>
        <v>1638012.6</v>
      </c>
      <c r="R238" s="656"/>
      <c r="S238" s="656"/>
      <c r="T238" s="364">
        <f t="shared" ref="T238" si="19">T13+T22+T31+T40+T49+T58+T67+T76+T85+T94+T103+T112+T121+T130+T139+T148+T157+T166+T175+T184+T193+T202+T211+T220+T229</f>
        <v>1</v>
      </c>
      <c r="U238" s="364">
        <f t="shared" ref="U238:V238" si="20">U13+U22+U31+U40+U49+U58+U67+U76+U85+U94+U103+U112+U121+U130+U139+U148+U157+U166+U175+U184+U193+U202+U211+U220+U229</f>
        <v>15</v>
      </c>
      <c r="V238" s="364">
        <f t="shared" si="20"/>
        <v>1321503.0300000003</v>
      </c>
      <c r="W238" s="364">
        <f t="shared" si="4"/>
        <v>991127.25</v>
      </c>
      <c r="X238" s="656"/>
      <c r="Y238" s="3"/>
    </row>
    <row r="239" spans="1:25" ht="15">
      <c r="A239" s="659"/>
      <c r="B239" s="660"/>
      <c r="C239" s="528" t="s">
        <v>102</v>
      </c>
      <c r="D239" s="364">
        <f t="shared" ref="D239:F239" si="21">D14+D23+D32+D41+D50+D59+D68+D77+D86+D95+D104+D113+D122+D131+D140+D149+D158+D167+D176+D185+D194+D203+D212+D221+D230</f>
        <v>944</v>
      </c>
      <c r="E239" s="364">
        <f t="shared" si="21"/>
        <v>504165069.37561411</v>
      </c>
      <c r="F239" s="364">
        <f t="shared" si="21"/>
        <v>272889627.78999996</v>
      </c>
      <c r="G239" s="656"/>
      <c r="H239" s="364">
        <f t="shared" ref="H239:I239" si="22">H14+H23+H32+H41+H50+H59+H68+H77+H86+H95+H104+H113+H122+H131+H140+H149+H158+H167+H176+H185+H194+H203+H212+H221+H230</f>
        <v>121</v>
      </c>
      <c r="I239" s="364">
        <f t="shared" si="22"/>
        <v>155793986.86000001</v>
      </c>
      <c r="J239" s="364">
        <f t="shared" ref="J239" si="23">J14+J23+J32+J41+J50+J59+J68+J77+J86+J95+J104+J113+J122+J131+J140+J149+J158+J167+J176+J185+J194+J203+J212+J221+J230</f>
        <v>219</v>
      </c>
      <c r="K239" s="364">
        <f t="shared" ref="K239:L239" si="24">K14+K23+K32+K41+K50+K59+K68+K77+K86+K95+K104+K113+K122+K131+K140+K149+K158+K167+K176+K185+K194+K203+K212+K221+K230</f>
        <v>95838025.739999995</v>
      </c>
      <c r="L239" s="364">
        <f t="shared" si="24"/>
        <v>71878518.939999998</v>
      </c>
      <c r="M239" s="656"/>
      <c r="N239" s="656"/>
      <c r="O239" s="364">
        <f t="shared" ref="O239:P239" si="25">O14+O23+O32+O41+O50+O59+O68+O77+O86+O95+O104+O113+O122+O131+O140+O149+O158+O167+O176+O185+O194+O203+O212+O221+O230</f>
        <v>46</v>
      </c>
      <c r="P239" s="364">
        <f t="shared" si="25"/>
        <v>7626873.9100000001</v>
      </c>
      <c r="Q239" s="364">
        <f t="shared" ref="Q239" si="26">Q14+Q23+Q32+Q41+Q50+Q59+Q68+Q77+Q86+Q95+Q104+Q113+Q122+Q131+Q140+Q149+Q158+Q167+Q176+Q185+Q194+Q203+Q212+Q221+Q230</f>
        <v>5720155.3400000008</v>
      </c>
      <c r="R239" s="656"/>
      <c r="S239" s="656"/>
      <c r="T239" s="364">
        <f t="shared" ref="T239" si="27">T14+T23+T32+T41+T50+T59+T68+T77+T86+T95+T104+T113+T122+T131+T140+T149+T158+T167+T176+T185+T194+T203+T212+T221+T230</f>
        <v>2</v>
      </c>
      <c r="U239" s="364">
        <f t="shared" ref="U239:V239" si="28">U14+U23+U32+U41+U50+U59+U68+U77+U86+U95+U104+U113+U122+U131+U140+U149+U158+U167+U176+U185+U194+U203+U212+U221+U230</f>
        <v>26</v>
      </c>
      <c r="V239" s="364">
        <f t="shared" si="28"/>
        <v>5099342.0599999996</v>
      </c>
      <c r="W239" s="364">
        <f t="shared" si="4"/>
        <v>3824506.49</v>
      </c>
      <c r="X239" s="656"/>
      <c r="Y239" s="3"/>
    </row>
    <row r="240" spans="1:25" ht="15">
      <c r="A240" s="659"/>
      <c r="B240" s="660"/>
      <c r="C240" s="528" t="s">
        <v>358</v>
      </c>
      <c r="D240" s="364">
        <f t="shared" ref="D240:F240" si="29">D15+D24+D33+D42+D51+D60+D69+D78+D87+D96+D105+D114+D123+D132+D141+D150+D159+D168+D177+D186+D195+D204+D213+D222+D231</f>
        <v>911</v>
      </c>
      <c r="E240" s="364">
        <f t="shared" si="29"/>
        <v>404525208.34344357</v>
      </c>
      <c r="F240" s="364">
        <f t="shared" si="29"/>
        <v>241642204.17344353</v>
      </c>
      <c r="G240" s="656"/>
      <c r="H240" s="364">
        <f t="shared" ref="H240:I240" si="30">H15+H24+H33+H42+H51+H60+H69+H78+H87+H96+H105+H114+H123+H132+H141+H150+H159+H168+H177+H186+H195+H204+H213+H222+H231</f>
        <v>147</v>
      </c>
      <c r="I240" s="364">
        <f t="shared" si="30"/>
        <v>148990948.93999994</v>
      </c>
      <c r="J240" s="364">
        <f t="shared" ref="J240" si="31">J15+J24+J33+J42+J51+J60+J69+J78+J87+J96+J105+J114+J123+J132+J141+J150+J159+J168+J177+J186+J195+J204+J213+J222+J231</f>
        <v>173</v>
      </c>
      <c r="K240" s="364">
        <f t="shared" ref="K240:L240" si="32">K15+K24+K33+K42+K51+K60+K69+K78+K87+K96+K105+K114+K123+K132+K141+K150+K159+K168+K177+K186+K195+K204+K213+K222+K231</f>
        <v>92884881.953443557</v>
      </c>
      <c r="L240" s="364">
        <f t="shared" si="32"/>
        <v>69663724.292582661</v>
      </c>
      <c r="M240" s="656"/>
      <c r="N240" s="656"/>
      <c r="O240" s="364">
        <f t="shared" ref="O240:P240" si="33">O15+O24+O33+O42+O51+O60+O69+O78+O87+O96+O105+O114+O123+O132+O141+O150+O159+O168+O177+O186+O195+O204+O213+O222+O231</f>
        <v>29</v>
      </c>
      <c r="P240" s="364">
        <f t="shared" si="33"/>
        <v>4736152.6500000004</v>
      </c>
      <c r="Q240" s="364">
        <f t="shared" ref="Q240" si="34">Q15+Q24+Q33+Q42+Q51+Q60+Q69+Q78+Q87+Q96+Q105+Q114+Q123+Q132+Q141+Q150+Q159+Q168+Q177+Q186+Q195+Q204+Q213+Q222+Q231</f>
        <v>3552114.4199999995</v>
      </c>
      <c r="R240" s="656"/>
      <c r="S240" s="656"/>
      <c r="T240" s="364">
        <f t="shared" ref="T240" si="35">T15+T24+T33+T42+T51+T60+T69+T78+T87+T96+T105+T114+T123+T132+T141+T150+T159+T168+T177+T186+T195+T204+T213+T222+T231</f>
        <v>3</v>
      </c>
      <c r="U240" s="364">
        <f t="shared" ref="U240:V240" si="36">U15+U24+U33+U42+U51+U60+U69+U78+U87+U96+U105+U114+U123+U132+U141+U150+U159+U168+U177+U186+U195+U204+U213+U222+U231</f>
        <v>10</v>
      </c>
      <c r="V240" s="364">
        <f t="shared" si="36"/>
        <v>2213441.23</v>
      </c>
      <c r="W240" s="364">
        <f t="shared" si="4"/>
        <v>1660080.9</v>
      </c>
      <c r="X240" s="656"/>
      <c r="Y240" s="3"/>
    </row>
    <row r="241" spans="1:25" ht="15">
      <c r="A241" s="659"/>
      <c r="B241" s="660"/>
      <c r="C241" s="528" t="s">
        <v>104</v>
      </c>
      <c r="D241" s="364">
        <f t="shared" ref="D241:F241" si="37">D16+D25+D34+D43+D52+D61+D70+D79+D88+D97+D106+D115+D124+D133+D142+D151+D160+D169+D178+D187+D196+D205+D214+D223+D232</f>
        <v>490</v>
      </c>
      <c r="E241" s="364">
        <f t="shared" si="37"/>
        <v>217987116.1239152</v>
      </c>
      <c r="F241" s="364">
        <f t="shared" si="37"/>
        <v>125524082.90891522</v>
      </c>
      <c r="G241" s="656"/>
      <c r="H241" s="364">
        <f t="shared" ref="H241:I241" si="38">H16+H25+H34+H43+H52+H61+H70+H79+H88+H97+H106+H115+H124+H133+H142+H151+H160+H169+H178+H187+H196+H205+H214+H223+H232</f>
        <v>68</v>
      </c>
      <c r="I241" s="364">
        <f t="shared" si="38"/>
        <v>76749366.799999997</v>
      </c>
      <c r="J241" s="364">
        <f t="shared" ref="J241" si="39">J16+J25+J34+J43+J52+J61+J70+J79+J88+J97+J106+J115+J124+J133+J142+J151+J160+J169+J178+J187+J196+J205+J214+J223+J232</f>
        <v>111</v>
      </c>
      <c r="K241" s="364">
        <f t="shared" ref="K241:L241" si="40">K16+K25+K34+K43+K52+K61+K70+K79+K88+K97+K106+K115+K124+K133+K142+K151+K160+K169+K178+K187+K196+K205+K214+K223+K232</f>
        <v>43558126.758915223</v>
      </c>
      <c r="L241" s="364">
        <f t="shared" si="40"/>
        <v>32668594.889186412</v>
      </c>
      <c r="M241" s="656"/>
      <c r="N241" s="656"/>
      <c r="O241" s="364">
        <f t="shared" ref="O241:P241" si="41">O16+O25+O34+O43+O52+O61+O70+O79+O88+O97+O106+O115+O124+O133+O142+O151+O160+O169+O178+O187+O196+O205+O214+O223+O232</f>
        <v>18</v>
      </c>
      <c r="P241" s="364">
        <f t="shared" si="41"/>
        <v>2114466.41</v>
      </c>
      <c r="Q241" s="364">
        <f t="shared" ref="Q241" si="42">Q16+Q25+Q34+Q43+Q52+Q61+Q70+Q79+Q88+Q97+Q106+Q115+Q124+Q133+Q142+Q151+Q160+Q169+Q178+Q187+Q196+Q205+Q214+Q223+Q232</f>
        <v>1585849.77</v>
      </c>
      <c r="R241" s="656"/>
      <c r="S241" s="656"/>
      <c r="T241" s="364">
        <f t="shared" ref="T241" si="43">T16+T25+T34+T43+T52+T61+T70+T79+T88+T97+T106+T115+T124+T133+T142+T151+T160+T169+T178+T187+T196+T205+T214+T223+T232</f>
        <v>0</v>
      </c>
      <c r="U241" s="364">
        <f t="shared" ref="U241:V241" si="44">U16+U25+U34+U43+U52+U61+U70+U79+U88+U97+U106+U115+U124+U133+U142+U151+U160+U169+U178+U187+U196+U205+U214+U223+U232</f>
        <v>8</v>
      </c>
      <c r="V241" s="364">
        <f t="shared" si="44"/>
        <v>1517111.7500000002</v>
      </c>
      <c r="W241" s="364">
        <f t="shared" si="4"/>
        <v>1137833.7999999998</v>
      </c>
      <c r="X241" s="656"/>
      <c r="Y241" s="3"/>
    </row>
    <row r="242" spans="1:25" ht="15">
      <c r="A242" s="659"/>
      <c r="B242" s="660"/>
      <c r="C242" s="528" t="s">
        <v>105</v>
      </c>
      <c r="D242" s="364">
        <f t="shared" ref="D242:F242" si="45">D17+D26+D35+D44+D53+D62+D71+D80+D89+D98+D107+D116+D125+D134+D143+D152+D161+D170+D179+D188+D197+D206+D215+D224+D233</f>
        <v>659</v>
      </c>
      <c r="E242" s="364">
        <f t="shared" si="45"/>
        <v>323580795.80000013</v>
      </c>
      <c r="F242" s="364">
        <f t="shared" si="45"/>
        <v>170297267.66999999</v>
      </c>
      <c r="G242" s="656"/>
      <c r="H242" s="364">
        <f t="shared" ref="H242:I242" si="46">H17+H26+H35+H44+H53+H62+H71+H80+H89+H98+H107+H116+H125+H134+H143+H152+H161+H170+H179+H188+H197+H206+H215+H224+H233</f>
        <v>88</v>
      </c>
      <c r="I242" s="364">
        <f t="shared" si="46"/>
        <v>119858371.32000001</v>
      </c>
      <c r="J242" s="364">
        <f t="shared" ref="J242" si="47">J17+J26+J35+J44+J53+J62+J71+J80+J89+J98+J107+J116+J125+J134+J143+J152+J161+J170+J179+J188+J197+J206+J215+J224+J233</f>
        <v>145</v>
      </c>
      <c r="K242" s="364">
        <f t="shared" ref="K242:L242" si="48">K17+K26+K35+K44+K53+K62+K71+K80+K89+K98+K107+K116+K125+K134+K143+K152+K161+K170+K179+K188+K197+K206+K215+K224+K233</f>
        <v>50428954.140000008</v>
      </c>
      <c r="L242" s="364">
        <f t="shared" si="48"/>
        <v>37821715.359999999</v>
      </c>
      <c r="M242" s="656"/>
      <c r="N242" s="656"/>
      <c r="O242" s="364">
        <f t="shared" ref="O242:P242" si="49">O17+O26+O35+O44+O53+O62+O71+O80+O89+O98+O107+O116+O125+O134+O143+O152+O161+O170+O179+O188+O197+O206+O215+O224+O233</f>
        <v>28</v>
      </c>
      <c r="P242" s="364">
        <f t="shared" si="49"/>
        <v>4563631.0199999996</v>
      </c>
      <c r="Q242" s="364">
        <f t="shared" ref="Q242" si="50">Q17+Q26+Q35+Q44+Q53+Q62+Q71+Q80+Q89+Q98+Q107+Q116+Q125+Q134+Q143+Q152+Q161+Q170+Q179+Q188+Q197+Q206+Q215+Q224+Q233</f>
        <v>3422723.2199999997</v>
      </c>
      <c r="R242" s="656"/>
      <c r="S242" s="656"/>
      <c r="T242" s="364">
        <f t="shared" ref="T242" si="51">T17+T26+T35+T44+T53+T62+T71+T80+T89+T98+T107+T116+T125+T134+T143+T152+T161+T170+T179+T188+T197+T206+T215+T224+T233</f>
        <v>3</v>
      </c>
      <c r="U242" s="364">
        <f t="shared" ref="U242:V242" si="52">U17+U26+U35+U44+U53+U62+U71+U80+U89+U98+U107+U116+U125+U134+U143+U152+U161+U170+U179+U188+U197+U206+U215+U224+U233</f>
        <v>13</v>
      </c>
      <c r="V242" s="364">
        <f t="shared" si="52"/>
        <v>1886812.59</v>
      </c>
      <c r="W242" s="364">
        <f t="shared" si="4"/>
        <v>1415109.42</v>
      </c>
      <c r="X242" s="656"/>
      <c r="Y242" s="3"/>
    </row>
    <row r="243" spans="1:25" ht="15.75" thickBot="1">
      <c r="A243" s="659"/>
      <c r="B243" s="660"/>
      <c r="C243" s="529" t="s">
        <v>106</v>
      </c>
      <c r="D243" s="365">
        <f t="shared" ref="D243:F243" si="53">D18+D27+D36+D45+D54+D63+D72+D81+D90+D99+D108+D117+D126+D135+D144+D153+D162+D171+D180+D189+D198+D207+D216+D225+D234</f>
        <v>800</v>
      </c>
      <c r="E243" s="365">
        <f t="shared" si="53"/>
        <v>343466884.57314813</v>
      </c>
      <c r="F243" s="365">
        <f t="shared" si="53"/>
        <v>225078587.50314808</v>
      </c>
      <c r="G243" s="656"/>
      <c r="H243" s="365">
        <f t="shared" ref="H243:I243" si="54">H18+H27+H36+H45+H54+H63+H72+H81+H90+H99+H108+H117+H126+H135+H144+H153+H162+H171+H180+H189+H198+H207+H216+H225+H234</f>
        <v>186</v>
      </c>
      <c r="I243" s="365">
        <f t="shared" si="54"/>
        <v>150278302.91999999</v>
      </c>
      <c r="J243" s="365">
        <f t="shared" ref="J243" si="55">J18+J27+J36+J45+J54+J63+J72+J81+J90+J99+J108+J117+J126+J135+J144+J153+J162+J171+J180+J189+J198+J207+J216+J225+J234</f>
        <v>168</v>
      </c>
      <c r="K243" s="365">
        <f t="shared" ref="K243:L243" si="56">K18+K27+K36+K45+K54+K63+K72+K81+K90+K99+K108+K117+K126+K135+K144+K153+K162+K171+K180+K189+K198+K207+K216+K225+K234</f>
        <v>83425334.583148107</v>
      </c>
      <c r="L243" s="365">
        <f t="shared" si="56"/>
        <v>62569001.017361082</v>
      </c>
      <c r="M243" s="656"/>
      <c r="N243" s="656"/>
      <c r="O243" s="365">
        <f t="shared" ref="O243:P243" si="57">O18+O27+O36+O45+O54+O63+O72+O81+O90+O99+O108+O117+O126+O135+O144+O153+O162+O171+O180+O189+O198+O207+O216+O225+O234</f>
        <v>53</v>
      </c>
      <c r="P243" s="365">
        <f t="shared" si="57"/>
        <v>10786431.779999997</v>
      </c>
      <c r="Q243" s="365">
        <f t="shared" ref="Q243" si="58">Q18+Q27+Q36+Q45+Q54+Q63+Q72+Q81+Q90+Q99+Q108+Q117+Q126+Q135+Q144+Q153+Q162+Q171+Q180+Q189+Q198+Q207+Q216+Q225+Q234</f>
        <v>8089823.71</v>
      </c>
      <c r="R243" s="656"/>
      <c r="S243" s="656"/>
      <c r="T243" s="365">
        <f t="shared" ref="T243" si="59">T18+T27+T36+T45+T54+T63+T72+T81+T90+T99+T108+T117+T126+T135+T144+T153+T162+T171+T180+T189+T198+T207+T216+T225+T234</f>
        <v>0</v>
      </c>
      <c r="U243" s="365">
        <f t="shared" ref="U243:V243" si="60">U18+U27+U36+U45+U54+U63+U72+U81+U90+U99+U108+U117+U126+U135+U144+U153+U162+U171+U180+U189+U198+U207+U216+U225+U234</f>
        <v>12</v>
      </c>
      <c r="V243" s="365">
        <f t="shared" si="60"/>
        <v>3573887.38</v>
      </c>
      <c r="W243" s="365">
        <f t="shared" si="4"/>
        <v>2680415.5099999998</v>
      </c>
      <c r="X243" s="656"/>
      <c r="Y243" s="3"/>
    </row>
    <row r="244" spans="1:25" ht="15.75" thickBot="1">
      <c r="A244" s="661"/>
      <c r="B244" s="662"/>
      <c r="C244" s="525" t="s">
        <v>361</v>
      </c>
      <c r="D244" s="561">
        <f>SUM(D236:D243)</f>
        <v>5586</v>
      </c>
      <c r="E244" s="561">
        <f>SUM(E236:E243)</f>
        <v>2608925711.5869832</v>
      </c>
      <c r="F244" s="561">
        <f>SUM(F236:F243)</f>
        <v>1522897671.096369</v>
      </c>
      <c r="G244" s="561">
        <f>G19+G28+G37+G46+G55+G64+G73+G82+G91+G100+G109+G118+G127+G136+G145+G154+G163+G172+G181+G190+G199+G208+G217+G226+G235+9500000</f>
        <v>1182013976</v>
      </c>
      <c r="H244" s="561">
        <f>SUM(H236:H243)</f>
        <v>871</v>
      </c>
      <c r="I244" s="561">
        <f>SUM(I236:I243)</f>
        <v>904063270.44999993</v>
      </c>
      <c r="J244" s="561">
        <f>SUM(J236:J243)</f>
        <v>1201</v>
      </c>
      <c r="K244" s="561">
        <f>SUM(K236:K243)</f>
        <v>554453213.6063689</v>
      </c>
      <c r="L244" s="561">
        <f>SUM(L236:L243)</f>
        <v>412848724.13977665</v>
      </c>
      <c r="M244" s="562">
        <f>K244/G244</f>
        <v>0.46907500661089385</v>
      </c>
      <c r="N244" s="561">
        <f>N19+N28+N37+N46+N55+N64+N73+N82+N91+N100+N109+N118+N127+N136+N145+N154+N163+N172+N181+N190+N199+N208+N217+N226+N235+9500000</f>
        <v>633972005.96363103</v>
      </c>
      <c r="O244" s="561">
        <f>SUM(O236:O243)</f>
        <v>262</v>
      </c>
      <c r="P244" s="561">
        <f t="shared" ref="P244:W244" si="61">SUM(P236:P243)</f>
        <v>47354273.170000002</v>
      </c>
      <c r="Q244" s="561">
        <f t="shared" si="61"/>
        <v>35515704.299999997</v>
      </c>
      <c r="R244" s="561">
        <f>R19+R28+R37+R46+R55+R64+R73+R82+R91+R100+R109+R118+R127+R136+R145+R154+R163+R172+R181+R190+R199+R208+R217+R226+R235+9500000</f>
        <v>1134659702.8299999</v>
      </c>
      <c r="S244" s="561">
        <f t="shared" si="61"/>
        <v>0</v>
      </c>
      <c r="T244" s="561">
        <f t="shared" si="61"/>
        <v>12</v>
      </c>
      <c r="U244" s="561">
        <f t="shared" si="61"/>
        <v>111</v>
      </c>
      <c r="V244" s="561">
        <f t="shared" si="61"/>
        <v>25679428.129999999</v>
      </c>
      <c r="W244" s="561">
        <f t="shared" si="61"/>
        <v>19259570.870000001</v>
      </c>
      <c r="X244" s="561">
        <f t="shared" ref="X244" si="62">X19+X28+X37+X46+X55+X64+X73+X82+X91+X100+X109+X118+X127+X136+X145+X154+X163+X172+X181+X190+X199+X208+X217+X226+X235</f>
        <v>6411243.5700000003</v>
      </c>
      <c r="Y244" s="3"/>
    </row>
    <row r="245" spans="1: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>
      <c r="A246" s="29" t="s">
        <v>189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>
      <c r="A247" s="3"/>
      <c r="B247" s="3"/>
      <c r="C247" s="3"/>
      <c r="D247" s="3"/>
      <c r="E247" s="3"/>
      <c r="F247" s="3"/>
      <c r="G247" s="31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>
      <c r="A250" s="3"/>
      <c r="B250" s="3"/>
      <c r="C250" s="3"/>
      <c r="D250" s="314"/>
      <c r="E250" s="314"/>
      <c r="F250" s="31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1: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 spans="1: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 spans="1: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 spans="1: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 spans="1: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 spans="1: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 spans="1: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 spans="1: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 spans="1: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 spans="1: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 spans="1: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 spans="1: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 spans="1: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 spans="1: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 spans="1: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 spans="1: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 spans="1: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 spans="1: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 spans="1: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 spans="1: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 spans="1: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 spans="1: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 spans="1: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 spans="1: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 spans="1: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 spans="1: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 spans="1: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 spans="1: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 spans="1: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 spans="1: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 spans="1: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 spans="1: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 spans="1: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 spans="1: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 spans="1: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 spans="1: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 spans="1: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 spans="1: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 spans="1: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 spans="1: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 spans="1: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 spans="1: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 spans="1: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 spans="1: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 spans="1: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 spans="1: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 spans="1: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 spans="1: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 spans="1: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 spans="1: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 spans="1: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 spans="1: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 spans="1: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 spans="1: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 spans="1: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 spans="1: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 spans="1: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 spans="1: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 spans="1: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 spans="1: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 spans="1: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 spans="1: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 spans="1: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 spans="1: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 spans="1: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 spans="1: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 spans="1: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 spans="1: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 spans="1: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 spans="1: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 spans="1: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 spans="1: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 spans="1: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 spans="1: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 spans="1: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 spans="1: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 spans="1: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 spans="1: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 spans="1: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 spans="1: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 spans="1: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 spans="1: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 spans="1: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 spans="1: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 spans="1: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 spans="1: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 spans="1: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 spans="1: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 spans="1: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 spans="1: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 spans="1: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 spans="1: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 spans="1: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 spans="1: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 spans="1: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 spans="1: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 spans="1: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 spans="1: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 spans="1: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 spans="1: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 spans="1: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 spans="1: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 spans="1: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 spans="1: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 spans="1: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 spans="1: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 spans="1: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 spans="1: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 spans="1: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 spans="1: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 spans="1: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 spans="1: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 spans="1: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 spans="1: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 spans="1: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 spans="1: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 spans="1: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 spans="1: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 spans="1: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 spans="1: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 spans="1: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 spans="1: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 spans="1: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 spans="1: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 spans="1: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 spans="1: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 spans="1: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 spans="1: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 spans="1: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 spans="1: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 spans="1: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 spans="1: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 spans="1: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 spans="1: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 spans="1: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 spans="1: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 spans="1: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 spans="1: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 spans="1: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 spans="1: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 spans="1: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 spans="1: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 spans="1: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 spans="1: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 spans="1: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 spans="1: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 spans="1: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 spans="1: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 spans="1: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 spans="1: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 spans="1: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 spans="1: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 spans="1: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 spans="1: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 spans="1: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 spans="1: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 spans="1: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 spans="1: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 spans="1: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 spans="1: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 spans="1: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 spans="1: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 spans="1: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 spans="1: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 spans="1: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 spans="1: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 spans="1: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 spans="1: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 spans="1: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 spans="1: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 spans="1: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 spans="1: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 spans="1: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 spans="1: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 spans="1: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 spans="1: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 spans="1: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 spans="1: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 spans="1: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 spans="1: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 spans="1: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 spans="1: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 spans="1: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 spans="1: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 spans="1: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 spans="1: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 spans="1: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 spans="1: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 spans="1: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 spans="1: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 spans="1: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 spans="1: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 spans="1: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 spans="1: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 spans="1: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 spans="1: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 spans="1: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 spans="1: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 spans="1: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 spans="1: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 spans="1: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 spans="1: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 spans="1: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 spans="1: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 spans="1: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 spans="1: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 spans="1: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 spans="1: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 spans="1: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 spans="1: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 spans="1: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 spans="1: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 spans="1: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 spans="1: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 spans="1: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 spans="1: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 spans="1: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 spans="1: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 spans="1: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 spans="1: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 spans="1: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 spans="1: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 spans="1: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 spans="1: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 spans="1: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 spans="1: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 spans="1: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 spans="1: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 spans="1: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 spans="1: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 spans="1: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 spans="1: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 spans="1: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 spans="1: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 spans="1: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 spans="1: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 spans="1: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 spans="1: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 spans="1: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 spans="1: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 spans="1: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 spans="1: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 spans="1: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 spans="1: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 spans="1: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 spans="1: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 spans="1: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 spans="1: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 spans="1: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 spans="1: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 spans="1: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 spans="1: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 spans="1: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 spans="1: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 spans="1: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 spans="1: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 spans="1: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 spans="1: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 spans="1: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 spans="1: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 spans="1: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 spans="1: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 spans="1: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 spans="1: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 spans="1: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 spans="1: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 spans="1: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 spans="1: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 spans="1: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 spans="1: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 spans="1: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 spans="1: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 spans="1: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 spans="1: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 spans="1: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 spans="1: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 spans="1: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 spans="1: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 spans="1: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 spans="1: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 spans="1: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 spans="1: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 spans="1: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 spans="1: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 spans="1: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 spans="1: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 spans="1: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 spans="1: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 spans="1: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 spans="1: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 spans="1: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 spans="1: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 spans="1: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 spans="1: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 spans="1: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 spans="1: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 spans="1: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 spans="1: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 spans="1: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 spans="1: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 spans="1: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 spans="1: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 spans="1: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 spans="1: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 spans="1: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 spans="1: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 spans="1: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 spans="1: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 spans="1: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 spans="1: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 spans="1: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 spans="1: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 spans="1: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 spans="1: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 spans="1: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 spans="1: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 spans="1: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 spans="1: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 spans="1: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 spans="1: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 spans="1: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 spans="1: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 spans="1: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 spans="1: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 spans="1: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 spans="1: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 spans="1: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 spans="1: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 spans="1: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 spans="1: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 spans="1: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 spans="1: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 spans="1: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 spans="1: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 spans="1: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 spans="1: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 spans="1: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 spans="1: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 spans="1: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 spans="1: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 spans="1: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 spans="1: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 spans="1: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 spans="1: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 spans="1: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 spans="1: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 spans="1: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 spans="1: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 spans="1: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 spans="1: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 spans="1: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 spans="1: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 spans="1: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 spans="1: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 spans="1: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 spans="1: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 spans="1: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 spans="1: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 spans="1: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 spans="1: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 spans="1: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 spans="1: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 spans="1: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 spans="1: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 spans="1: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 spans="1: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 spans="1: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 spans="1: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 spans="1: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 spans="1: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 spans="1: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 spans="1: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 spans="1: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 spans="1: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 spans="1: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 spans="1: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 spans="1: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 spans="1: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 spans="1: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 spans="1: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 spans="1: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 spans="1: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 spans="1: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 spans="1: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 spans="1: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 spans="1: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 spans="1: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 spans="1: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 spans="1: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 spans="1: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 spans="1: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 spans="1: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 spans="1: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 spans="1: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 spans="1: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 spans="1: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 spans="1: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 spans="1: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 spans="1: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 spans="1: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 spans="1: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 spans="1: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 spans="1: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 spans="1: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 spans="1: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 spans="1: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 spans="1: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 spans="1: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 spans="1: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 spans="1: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 spans="1: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 spans="1: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 spans="1: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 spans="1: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 spans="1: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 spans="1: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 spans="1: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 spans="1: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 spans="1: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 spans="1: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 spans="1: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 spans="1: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 spans="1: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 spans="1: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 spans="1: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 spans="1: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 spans="1: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 spans="1: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 spans="1: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 spans="1: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 spans="1: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 spans="1: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 spans="1: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 spans="1: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 spans="1: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 spans="1: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 spans="1: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 spans="1: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 spans="1: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 spans="1: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 spans="1: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 spans="1: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 spans="1: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 spans="1: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 spans="1: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 spans="1: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 spans="1: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 spans="1: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 spans="1: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 spans="1: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 spans="1: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 spans="1: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 spans="1: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 spans="1: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 spans="1: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 spans="1: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 spans="1: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 spans="1: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 spans="1: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 spans="1: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 spans="1: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 spans="1: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 spans="1: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 spans="1: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 spans="1: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 spans="1: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 spans="1: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 spans="1: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 spans="1: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 spans="1: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 spans="1: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 spans="1: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 spans="1: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 spans="1: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 spans="1: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 spans="1: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 spans="1: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 spans="1: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 spans="1: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 spans="1: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 spans="1: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 spans="1: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 spans="1: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 spans="1: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 spans="1: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 spans="1: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 spans="1: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 spans="1: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 spans="1: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 spans="1: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 spans="1: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 spans="1: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 spans="1: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 spans="1: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 spans="1: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 spans="1: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 spans="1: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 spans="1: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 spans="1: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 spans="1: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 spans="1: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 spans="1: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 spans="1: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 spans="1: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 spans="1: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 spans="1: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 spans="1: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 spans="1: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 spans="1: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 spans="1: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 spans="1: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 spans="1: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 spans="1: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 spans="1: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 spans="1: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 spans="1: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 spans="1: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 spans="1: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 spans="1: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 spans="1: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 spans="1: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 spans="1: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 spans="1: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 spans="1: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 spans="1: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 spans="1: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 spans="1: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 spans="1: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 spans="1: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 spans="1: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 spans="1: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 spans="1: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 spans="1: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 spans="1: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 spans="1: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 spans="1: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 spans="1: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 spans="1: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 spans="1: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 spans="1: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 spans="1: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 spans="1: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 spans="1: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 spans="1: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 spans="1: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 spans="1: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 spans="1: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 spans="1: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 spans="1: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 spans="1: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 spans="1: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 spans="1: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 spans="1: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 spans="1: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 spans="1: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 spans="1: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 spans="1: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 spans="1: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 spans="1: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 spans="1: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 spans="1: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 spans="1: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 spans="1: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 spans="1: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 spans="1: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 spans="1: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 spans="1: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 spans="1: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 spans="1: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 spans="1: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 spans="1: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 spans="1: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 spans="1: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 spans="1: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 spans="1: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 spans="1: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 spans="1: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 spans="1: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 spans="1: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  <row r="1580" spans="1: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</row>
    <row r="1581" spans="1: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</row>
    <row r="1582" spans="1: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</row>
    <row r="1583" spans="1: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</row>
    <row r="1584" spans="1: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</row>
    <row r="1585" spans="1: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</row>
    <row r="1586" spans="1: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</row>
    <row r="1587" spans="1: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</row>
    <row r="1588" spans="1: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</row>
    <row r="1589" spans="1: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</row>
    <row r="1590" spans="1: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</row>
    <row r="1591" spans="1: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</row>
    <row r="1592" spans="1: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</row>
    <row r="1593" spans="1: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</row>
    <row r="1594" spans="1: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</row>
    <row r="1595" spans="1: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</row>
    <row r="1596" spans="1: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</row>
    <row r="1597" spans="1: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</row>
    <row r="1598" spans="1: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</row>
    <row r="1599" spans="1: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</row>
    <row r="1600" spans="1: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</row>
    <row r="1601" spans="1: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</row>
    <row r="1602" spans="1: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</row>
    <row r="1603" spans="1: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</row>
    <row r="1604" spans="1: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</row>
    <row r="1605" spans="1: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</row>
    <row r="1606" spans="1: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</row>
    <row r="1607" spans="1: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</row>
    <row r="1608" spans="1: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</row>
    <row r="1609" spans="1: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</row>
    <row r="1610" spans="1: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</row>
    <row r="1611" spans="1: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</row>
    <row r="1612" spans="1: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</row>
    <row r="1613" spans="1: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</row>
    <row r="1614" spans="1: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</row>
    <row r="1615" spans="1: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</row>
    <row r="1616" spans="1: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</row>
    <row r="1617" spans="1: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</row>
    <row r="1618" spans="1: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</row>
    <row r="1619" spans="1: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</row>
    <row r="1620" spans="1: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</row>
    <row r="1621" spans="1: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</row>
    <row r="1622" spans="1: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</row>
    <row r="1623" spans="1: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</row>
    <row r="1624" spans="1: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</row>
    <row r="1625" spans="1: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</row>
    <row r="1626" spans="1: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</row>
    <row r="1627" spans="1: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</row>
    <row r="1628" spans="1: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</row>
    <row r="1629" spans="1: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</row>
    <row r="1630" spans="1: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</row>
    <row r="1631" spans="1: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</row>
    <row r="1632" spans="1: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</row>
    <row r="1633" spans="1: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</row>
    <row r="1634" spans="1: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</row>
    <row r="1635" spans="1: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</row>
    <row r="1636" spans="1: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</row>
    <row r="1637" spans="1: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</row>
    <row r="1638" spans="1: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</row>
    <row r="1639" spans="1: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</row>
    <row r="1640" spans="1: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</row>
    <row r="1641" spans="1: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</row>
    <row r="1642" spans="1: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</row>
    <row r="1643" spans="1: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</row>
    <row r="1644" spans="1: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</row>
    <row r="1645" spans="1: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</row>
    <row r="1646" spans="1: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</row>
    <row r="1647" spans="1: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</row>
    <row r="1648" spans="1: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</row>
    <row r="1649" spans="1: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</row>
    <row r="1650" spans="1: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</row>
    <row r="1651" spans="1: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</row>
    <row r="1652" spans="1: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</row>
    <row r="1653" spans="1: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</row>
    <row r="1654" spans="1: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</row>
    <row r="1655" spans="1: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</row>
    <row r="1656" spans="1: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</row>
    <row r="1657" spans="1: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</row>
    <row r="1658" spans="1: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</row>
    <row r="1659" spans="1: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</row>
    <row r="1660" spans="1: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</row>
    <row r="1661" spans="1: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</row>
    <row r="1662" spans="1: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</row>
    <row r="1663" spans="1: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</row>
    <row r="1664" spans="1: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</row>
    <row r="1665" spans="1: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</row>
    <row r="1666" spans="1: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</row>
    <row r="1667" spans="1: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</row>
    <row r="1668" spans="1: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</row>
    <row r="1669" spans="1: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</row>
    <row r="1670" spans="1: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</row>
    <row r="1671" spans="1: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</row>
    <row r="1672" spans="1: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</row>
    <row r="1673" spans="1: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</row>
    <row r="1674" spans="1: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</row>
    <row r="1675" spans="1: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</row>
    <row r="1676" spans="1: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</row>
    <row r="1677" spans="1: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</row>
    <row r="1678" spans="1: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</row>
    <row r="1679" spans="1: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</row>
    <row r="1680" spans="1: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</row>
    <row r="1681" spans="1: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</row>
    <row r="1682" spans="1: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</row>
    <row r="1683" spans="1: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</row>
    <row r="1684" spans="1: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</row>
    <row r="1685" spans="1: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</row>
    <row r="1686" spans="1: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</row>
    <row r="1687" spans="1: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</row>
    <row r="1688" spans="1: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</row>
    <row r="1689" spans="1: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</row>
    <row r="1690" spans="1: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</row>
    <row r="1691" spans="1: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</row>
    <row r="1692" spans="1: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</row>
    <row r="1693" spans="1: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</row>
    <row r="1694" spans="1: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</row>
    <row r="1695" spans="1: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</row>
    <row r="1696" spans="1: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</row>
    <row r="1697" spans="1: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</row>
    <row r="1698" spans="1: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</row>
    <row r="1699" spans="1: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</row>
    <row r="1700" spans="1: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</row>
    <row r="1701" spans="1: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</row>
    <row r="1702" spans="1: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</row>
    <row r="1703" spans="1: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</row>
    <row r="1704" spans="1: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</row>
    <row r="1705" spans="1: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</row>
    <row r="1706" spans="1: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</row>
    <row r="1707" spans="1: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</row>
    <row r="1708" spans="1: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</row>
    <row r="1709" spans="1: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</row>
    <row r="1710" spans="1: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</row>
    <row r="1711" spans="1: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</row>
    <row r="1712" spans="1: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</row>
    <row r="1713" spans="1: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</row>
    <row r="1714" spans="1: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</row>
    <row r="1715" spans="1: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</row>
    <row r="1716" spans="1: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</row>
    <row r="1717" spans="1: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</row>
    <row r="1718" spans="1: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</row>
    <row r="1719" spans="1: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</row>
    <row r="1720" spans="1: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</row>
    <row r="1721" spans="1: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</row>
    <row r="1722" spans="1: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</row>
    <row r="1723" spans="1: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</row>
    <row r="1724" spans="1: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</row>
    <row r="1725" spans="1: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</row>
    <row r="1726" spans="1: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</row>
    <row r="1727" spans="1: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</row>
    <row r="1728" spans="1: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</row>
    <row r="1729" spans="1: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</row>
    <row r="1730" spans="1: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</row>
    <row r="1731" spans="1: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</row>
    <row r="1732" spans="1: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</row>
    <row r="1733" spans="1: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</row>
    <row r="1734" spans="1: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</row>
    <row r="1735" spans="1: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</row>
    <row r="1736" spans="1: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</row>
    <row r="1737" spans="1: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</row>
    <row r="1738" spans="1: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</row>
    <row r="1739" spans="1: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</row>
    <row r="1740" spans="1: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</row>
    <row r="1741" spans="1: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</row>
    <row r="1742" spans="1: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</row>
    <row r="1743" spans="1: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</row>
    <row r="1744" spans="1: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</row>
    <row r="1745" spans="1: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</row>
    <row r="1746" spans="1: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</row>
    <row r="1747" spans="1: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</row>
    <row r="1748" spans="1: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</row>
    <row r="1749" spans="1: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</row>
    <row r="1750" spans="1: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</row>
    <row r="1751" spans="1: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</row>
    <row r="1752" spans="1: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</row>
    <row r="1753" spans="1: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</row>
    <row r="1754" spans="1: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</row>
    <row r="1755" spans="1: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</row>
    <row r="1756" spans="1: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</row>
    <row r="1757" spans="1: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</row>
    <row r="1758" spans="1: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</row>
    <row r="1759" spans="1: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</row>
    <row r="1760" spans="1: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</row>
    <row r="1761" spans="1: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</row>
    <row r="1762" spans="1: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</row>
    <row r="1763" spans="1: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</row>
    <row r="1764" spans="1: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</row>
    <row r="1765" spans="1: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</row>
    <row r="1766" spans="1: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</row>
    <row r="1767" spans="1: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</row>
    <row r="1768" spans="1: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</row>
    <row r="1769" spans="1: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</row>
    <row r="1770" spans="1: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</row>
    <row r="1771" spans="1: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</row>
    <row r="1772" spans="1: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</row>
    <row r="1773" spans="1: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</row>
    <row r="1774" spans="1: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</row>
    <row r="1775" spans="1: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</row>
    <row r="1776" spans="1: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</row>
    <row r="1777" spans="1: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</row>
    <row r="1778" spans="1: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</row>
    <row r="1779" spans="1: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</row>
    <row r="1780" spans="1: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</row>
    <row r="1781" spans="1: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</row>
    <row r="1782" spans="1: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</row>
    <row r="1783" spans="1: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</row>
    <row r="1784" spans="1: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</row>
    <row r="1785" spans="1: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</row>
    <row r="1786" spans="1: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</row>
    <row r="1787" spans="1: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</row>
    <row r="1788" spans="1: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</row>
    <row r="1789" spans="1: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</row>
    <row r="1790" spans="1: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</row>
    <row r="1791" spans="1: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</row>
    <row r="1792" spans="1: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</row>
    <row r="1793" spans="1: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</row>
    <row r="1794" spans="1: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</row>
    <row r="1795" spans="1: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</row>
    <row r="1796" spans="1: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</row>
    <row r="1797" spans="1: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</row>
    <row r="1798" spans="1: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</row>
    <row r="1799" spans="1: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</row>
    <row r="1800" spans="1: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</row>
    <row r="1801" spans="1: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</row>
    <row r="1802" spans="1: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</row>
    <row r="1803" spans="1: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</row>
    <row r="1804" spans="1: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</row>
    <row r="1805" spans="1: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</row>
    <row r="1806" spans="1: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</row>
    <row r="1807" spans="1: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</row>
    <row r="1808" spans="1: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</row>
    <row r="1809" spans="1: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</row>
    <row r="1810" spans="1: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</row>
    <row r="1811" spans="1: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</row>
    <row r="1812" spans="1: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</row>
    <row r="1813" spans="1: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</row>
    <row r="1814" spans="1: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</row>
    <row r="1815" spans="1: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</row>
    <row r="1816" spans="1: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</row>
    <row r="1817" spans="1: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</row>
    <row r="1818" spans="1: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</row>
    <row r="1819" spans="1: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</row>
    <row r="1820" spans="1: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</row>
    <row r="1821" spans="1: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</row>
    <row r="1822" spans="1: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</row>
    <row r="1823" spans="1: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</row>
    <row r="1824" spans="1: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</row>
    <row r="1825" spans="1: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</row>
    <row r="1826" spans="1: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</row>
    <row r="1827" spans="1: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</row>
    <row r="1828" spans="1: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</row>
    <row r="1829" spans="1: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</row>
    <row r="1830" spans="1: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</row>
    <row r="1831" spans="1: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</row>
    <row r="1832" spans="1: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</row>
    <row r="1833" spans="1: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</row>
    <row r="1834" spans="1: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</row>
    <row r="1835" spans="1: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</row>
    <row r="1836" spans="1: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</row>
    <row r="1837" spans="1: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</row>
    <row r="1838" spans="1: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</row>
    <row r="1839" spans="1: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</row>
    <row r="1840" spans="1: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</row>
    <row r="1841" spans="1: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</row>
    <row r="1842" spans="1: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</row>
    <row r="1843" spans="1: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</row>
    <row r="1844" spans="1: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</row>
    <row r="1845" spans="1: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</row>
    <row r="1846" spans="1: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</row>
    <row r="1847" spans="1: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</row>
    <row r="1848" spans="1: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</row>
    <row r="1849" spans="1: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</row>
    <row r="1850" spans="1: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</row>
    <row r="1851" spans="1: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</row>
    <row r="1852" spans="1: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</row>
    <row r="1853" spans="1: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</row>
    <row r="1854" spans="1: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</row>
    <row r="1855" spans="1: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</row>
    <row r="1856" spans="1: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</row>
    <row r="1857" spans="1: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</row>
    <row r="1858" spans="1: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</row>
    <row r="1859" spans="1: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</row>
    <row r="1860" spans="1: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</row>
    <row r="1861" spans="1: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</row>
    <row r="1862" spans="1: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</row>
    <row r="1863" spans="1: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</row>
    <row r="1864" spans="1: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</row>
    <row r="1865" spans="1: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</row>
    <row r="1866" spans="1: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</row>
    <row r="1867" spans="1: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</row>
    <row r="1868" spans="1: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</row>
    <row r="1869" spans="1: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</row>
    <row r="1870" spans="1: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</row>
    <row r="1871" spans="1: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</row>
    <row r="1872" spans="1: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</row>
    <row r="1873" spans="1: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</row>
    <row r="1874" spans="1: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</row>
    <row r="1875" spans="1: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</row>
    <row r="1876" spans="1: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</row>
    <row r="1877" spans="1: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</row>
    <row r="1878" spans="1: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</row>
    <row r="1879" spans="1: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</row>
    <row r="1880" spans="1: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</row>
    <row r="1881" spans="1: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</row>
    <row r="1882" spans="1: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</row>
    <row r="1883" spans="1: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</row>
    <row r="1884" spans="1: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</row>
    <row r="1885" spans="1: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</row>
    <row r="1886" spans="1: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</row>
    <row r="1887" spans="1: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</row>
    <row r="1888" spans="1: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</row>
    <row r="1889" spans="1: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</row>
    <row r="1890" spans="1: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</row>
    <row r="1891" spans="1: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</row>
    <row r="1892" spans="1: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</row>
    <row r="1893" spans="1: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</row>
    <row r="1894" spans="1: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</row>
    <row r="1895" spans="1: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</row>
    <row r="1896" spans="1: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</row>
    <row r="1897" spans="1: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</row>
    <row r="1898" spans="1: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</row>
    <row r="1899" spans="1: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</row>
    <row r="1900" spans="1: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</row>
    <row r="1901" spans="1: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</row>
    <row r="1902" spans="1: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</row>
    <row r="1903" spans="1: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</row>
    <row r="1904" spans="1: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</row>
    <row r="1905" spans="1: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</row>
    <row r="1906" spans="1: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</row>
    <row r="1907" spans="1: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</row>
    <row r="1908" spans="1: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</row>
    <row r="1909" spans="1: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</row>
    <row r="1910" spans="1: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</row>
    <row r="1911" spans="1: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</row>
    <row r="1912" spans="1: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</row>
    <row r="1913" spans="1: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</row>
    <row r="1914" spans="1: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</row>
    <row r="1915" spans="1: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</row>
    <row r="1916" spans="1: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</row>
    <row r="1917" spans="1: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</row>
    <row r="1918" spans="1: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</row>
    <row r="1919" spans="1: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</row>
    <row r="1920" spans="1: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</row>
    <row r="1921" spans="1: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</row>
    <row r="1922" spans="1: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</row>
    <row r="1923" spans="1: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</row>
    <row r="1924" spans="1: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</row>
    <row r="1925" spans="1: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</row>
    <row r="1926" spans="1: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</row>
    <row r="1927" spans="1: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</row>
    <row r="1928" spans="1: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</row>
    <row r="1929" spans="1: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</row>
    <row r="1930" spans="1: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</row>
    <row r="1931" spans="1: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</row>
    <row r="1932" spans="1: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</row>
    <row r="1933" spans="1: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</row>
    <row r="1934" spans="1: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</row>
    <row r="1935" spans="1: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</row>
    <row r="1936" spans="1: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</row>
    <row r="1937" spans="1: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</row>
    <row r="1938" spans="1: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</row>
    <row r="1939" spans="1: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</row>
    <row r="1940" spans="1: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</row>
    <row r="1941" spans="1: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</row>
    <row r="1942" spans="1: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</row>
    <row r="1943" spans="1: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</row>
    <row r="1944" spans="1: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</row>
    <row r="1945" spans="1: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</row>
    <row r="1946" spans="1: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</row>
    <row r="1947" spans="1: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</row>
    <row r="1948" spans="1: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</row>
    <row r="1949" spans="1: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</row>
    <row r="1950" spans="1: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</row>
    <row r="1951" spans="1: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</row>
    <row r="1952" spans="1: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</row>
    <row r="1953" spans="1: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</row>
    <row r="1954" spans="1: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</row>
    <row r="1955" spans="1: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</row>
    <row r="1956" spans="1: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</row>
    <row r="1957" spans="1: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</row>
    <row r="1958" spans="1: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</row>
    <row r="1959" spans="1: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</row>
    <row r="1960" spans="1: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</row>
    <row r="1961" spans="1: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</row>
    <row r="1962" spans="1: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</row>
    <row r="1963" spans="1: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</row>
    <row r="1964" spans="1: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</row>
    <row r="1965" spans="1: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</row>
    <row r="1966" spans="1: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</row>
    <row r="1967" spans="1: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</row>
    <row r="1968" spans="1: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</row>
    <row r="1969" spans="1: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</row>
    <row r="1970" spans="1: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</row>
    <row r="1971" spans="1: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</row>
    <row r="1972" spans="1: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</row>
    <row r="1973" spans="1: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</row>
    <row r="1974" spans="1: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</row>
    <row r="1975" spans="1: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</row>
    <row r="1976" spans="1: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</row>
    <row r="1977" spans="1: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</row>
    <row r="1978" spans="1: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</row>
    <row r="1979" spans="1: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</row>
    <row r="1980" spans="1: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</row>
    <row r="1981" spans="1: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</row>
    <row r="1982" spans="1: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</row>
    <row r="1983" spans="1: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</row>
    <row r="1984" spans="1: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</row>
    <row r="1985" spans="1: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</row>
    <row r="1986" spans="1: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</row>
    <row r="1987" spans="1: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</row>
    <row r="1988" spans="1: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</row>
    <row r="1989" spans="1: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</row>
    <row r="1990" spans="1: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</row>
    <row r="1991" spans="1: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</row>
    <row r="1992" spans="1: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</row>
    <row r="1993" spans="1: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</row>
    <row r="1994" spans="1: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</row>
    <row r="1995" spans="1: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</row>
    <row r="1996" spans="1: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</row>
    <row r="1997" spans="1: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</row>
    <row r="1998" spans="1: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</row>
    <row r="1999" spans="1: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</row>
    <row r="2000" spans="1: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</row>
    <row r="2001" spans="1: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</row>
    <row r="2002" spans="1: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</row>
    <row r="2003" spans="1: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</row>
    <row r="2004" spans="1: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</row>
    <row r="2005" spans="1: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</row>
    <row r="2006" spans="1: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</row>
    <row r="2007" spans="1: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</row>
    <row r="2008" spans="1: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</row>
    <row r="2009" spans="1: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</row>
    <row r="2010" spans="1: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</row>
    <row r="2011" spans="1: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</row>
    <row r="2012" spans="1: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</row>
    <row r="2013" spans="1: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</row>
    <row r="2014" spans="1: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</row>
    <row r="2015" spans="1: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</row>
    <row r="2016" spans="1: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</row>
    <row r="2017" spans="1: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</row>
    <row r="2018" spans="1: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</row>
    <row r="2019" spans="1: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</row>
    <row r="2020" spans="1: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</row>
    <row r="2021" spans="1: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</row>
    <row r="2022" spans="1: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</row>
    <row r="2023" spans="1: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</row>
    <row r="2024" spans="1: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</row>
    <row r="2025" spans="1: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</row>
    <row r="2026" spans="1: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</row>
    <row r="2027" spans="1: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</row>
    <row r="2028" spans="1: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</row>
    <row r="2029" spans="1: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</row>
    <row r="2030" spans="1: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</row>
    <row r="2031" spans="1: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</row>
    <row r="2032" spans="1: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</row>
    <row r="2033" spans="1: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</row>
    <row r="2034" spans="1: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</row>
    <row r="2035" spans="1: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</row>
    <row r="2036" spans="1: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</row>
    <row r="2037" spans="1: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</row>
    <row r="2038" spans="1: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</row>
    <row r="2039" spans="1: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</row>
    <row r="2040" spans="1: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</row>
    <row r="2041" spans="1: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</row>
    <row r="2042" spans="1: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</row>
    <row r="2043" spans="1: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</row>
    <row r="2044" spans="1: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</row>
    <row r="2045" spans="1: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</row>
    <row r="2046" spans="1: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</row>
    <row r="2047" spans="1: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</row>
    <row r="2048" spans="1: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</row>
    <row r="2049" spans="1: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</row>
    <row r="2050" spans="1: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</row>
    <row r="2051" spans="1: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</row>
    <row r="2052" spans="1: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</row>
    <row r="2053" spans="1: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</row>
    <row r="2054" spans="1: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</row>
    <row r="2055" spans="1: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</row>
    <row r="2056" spans="1: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</row>
    <row r="2057" spans="1: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</row>
    <row r="2058" spans="1: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</row>
    <row r="2059" spans="1: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</row>
    <row r="2060" spans="1: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</row>
    <row r="2061" spans="1: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</row>
    <row r="2062" spans="1: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</row>
    <row r="2063" spans="1: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</row>
    <row r="2064" spans="1: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</row>
    <row r="2065" spans="1: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</row>
    <row r="2066" spans="1: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</row>
    <row r="2067" spans="1: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</row>
    <row r="2068" spans="1: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</row>
    <row r="2069" spans="1: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</row>
    <row r="2070" spans="1: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</row>
    <row r="2071" spans="1: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</row>
    <row r="2072" spans="1: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</row>
    <row r="2073" spans="1: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</row>
    <row r="2074" spans="1: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</row>
    <row r="2075" spans="1: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</row>
    <row r="2076" spans="1: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</row>
    <row r="2077" spans="1: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</row>
    <row r="2078" spans="1: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</row>
    <row r="2079" spans="1: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</row>
    <row r="2080" spans="1: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</row>
    <row r="2081" spans="1: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</row>
    <row r="2082" spans="1: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</row>
    <row r="2083" spans="1: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</row>
    <row r="2084" spans="1: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</row>
    <row r="2085" spans="1: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</row>
    <row r="2086" spans="1: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</row>
    <row r="2087" spans="1: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</row>
    <row r="2088" spans="1: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</row>
    <row r="2089" spans="1: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</row>
    <row r="2090" spans="1: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</row>
    <row r="2091" spans="1: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</row>
    <row r="2092" spans="1: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</row>
    <row r="2093" spans="1: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</row>
    <row r="2094" spans="1: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</row>
    <row r="2095" spans="1: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</row>
    <row r="2096" spans="1: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</row>
    <row r="2097" spans="1: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</row>
    <row r="2098" spans="1: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</row>
    <row r="2099" spans="1: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</row>
    <row r="2100" spans="1: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</row>
    <row r="2101" spans="1: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</row>
    <row r="2102" spans="1: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</row>
    <row r="2103" spans="1: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</row>
    <row r="2104" spans="1: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</row>
    <row r="2105" spans="1: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</row>
    <row r="2106" spans="1: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</row>
    <row r="2107" spans="1: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</row>
    <row r="2108" spans="1: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</row>
    <row r="2109" spans="1: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</row>
    <row r="2110" spans="1: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</row>
    <row r="2111" spans="1: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</row>
    <row r="2112" spans="1: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</row>
    <row r="2113" spans="1: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</row>
    <row r="2114" spans="1: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</row>
    <row r="2115" spans="1: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</row>
    <row r="2116" spans="1: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</row>
    <row r="2117" spans="1: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</row>
    <row r="2118" spans="1: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</row>
    <row r="2119" spans="1: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</row>
    <row r="2120" spans="1: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</row>
    <row r="2121" spans="1: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</row>
    <row r="2122" spans="1: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</row>
    <row r="2123" spans="1: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</row>
    <row r="2124" spans="1: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</row>
    <row r="2125" spans="1: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</row>
    <row r="2126" spans="1: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</row>
    <row r="2127" spans="1: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</row>
    <row r="2128" spans="1: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</row>
    <row r="2129" spans="1: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</row>
    <row r="2130" spans="1: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</row>
    <row r="2131" spans="1: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</row>
    <row r="2132" spans="1: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</row>
    <row r="2133" spans="1: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</row>
    <row r="2134" spans="1: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</row>
    <row r="2135" spans="1: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</row>
    <row r="2136" spans="1: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</row>
    <row r="2137" spans="1: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</row>
    <row r="2138" spans="1: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</row>
    <row r="2139" spans="1: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</row>
    <row r="2140" spans="1: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</row>
    <row r="2141" spans="1: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</row>
    <row r="2142" spans="1: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</row>
    <row r="2143" spans="1: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</row>
    <row r="2144" spans="1: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</row>
    <row r="2145" spans="1: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</row>
    <row r="2146" spans="1: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</row>
    <row r="2147" spans="1: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</row>
    <row r="2148" spans="1: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</row>
    <row r="2149" spans="1: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</row>
    <row r="2150" spans="1: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</row>
    <row r="2151" spans="1: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</row>
    <row r="2152" spans="1: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</row>
    <row r="2153" spans="1: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</row>
    <row r="2154" spans="1: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</row>
    <row r="2155" spans="1: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</row>
    <row r="2156" spans="1: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</row>
    <row r="2157" spans="1: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</row>
    <row r="2158" spans="1: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</row>
    <row r="2159" spans="1: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</row>
    <row r="2160" spans="1: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</row>
    <row r="2161" spans="1: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</row>
    <row r="2162" spans="1: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</row>
    <row r="2163" spans="1: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</row>
    <row r="2164" spans="1: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</row>
    <row r="2165" spans="1: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</row>
    <row r="2166" spans="1: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</row>
    <row r="2167" spans="1: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</row>
    <row r="2168" spans="1: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</row>
    <row r="2169" spans="1: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</row>
    <row r="2170" spans="1: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</row>
    <row r="2171" spans="1: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</row>
    <row r="2172" spans="1: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</row>
    <row r="2173" spans="1: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</row>
    <row r="2174" spans="1: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</row>
    <row r="2175" spans="1: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</row>
    <row r="2176" spans="1: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</row>
    <row r="2177" spans="1: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</row>
    <row r="2178" spans="1: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</row>
    <row r="2179" spans="1: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</row>
    <row r="2180" spans="1: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</row>
    <row r="2181" spans="1: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</row>
    <row r="2182" spans="1: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</row>
    <row r="2183" spans="1: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</row>
    <row r="2184" spans="1: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</row>
    <row r="2185" spans="1: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</row>
    <row r="2186" spans="1: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</row>
    <row r="2187" spans="1: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</row>
    <row r="2188" spans="1: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</row>
    <row r="2189" spans="1: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</row>
    <row r="2190" spans="1: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</row>
    <row r="2191" spans="1: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</row>
    <row r="2192" spans="1: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</row>
    <row r="2193" spans="1: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</row>
    <row r="2194" spans="1: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</row>
    <row r="2195" spans="1: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</row>
    <row r="2196" spans="1: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</row>
    <row r="2197" spans="1: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</row>
    <row r="2198" spans="1: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</row>
    <row r="2199" spans="1: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</row>
    <row r="2200" spans="1: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</row>
    <row r="2201" spans="1: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</row>
    <row r="2202" spans="1: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</row>
    <row r="2203" spans="1: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</row>
    <row r="2204" spans="1: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</row>
    <row r="2205" spans="1: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</row>
    <row r="2206" spans="1: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</row>
    <row r="2207" spans="1: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</row>
    <row r="2208" spans="1: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</row>
    <row r="2209" spans="1: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</row>
    <row r="2210" spans="1: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</row>
    <row r="2211" spans="1: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</row>
    <row r="2212" spans="1: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</row>
    <row r="2213" spans="1: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</row>
    <row r="2214" spans="1: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</row>
    <row r="2215" spans="1: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</row>
    <row r="2216" spans="1: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</row>
    <row r="2217" spans="1: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</row>
    <row r="2218" spans="1: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</row>
    <row r="2219" spans="1: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</row>
    <row r="2220" spans="1: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</row>
    <row r="2221" spans="1: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</row>
    <row r="2222" spans="1: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</row>
    <row r="2223" spans="1: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</row>
    <row r="2224" spans="1: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</row>
    <row r="2225" spans="1: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</row>
    <row r="2226" spans="1: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</row>
    <row r="2227" spans="1: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</row>
    <row r="2228" spans="1: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</row>
    <row r="2229" spans="1: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</row>
    <row r="2230" spans="1: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</row>
    <row r="2231" spans="1: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</row>
    <row r="2232" spans="1: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</row>
    <row r="2233" spans="1: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</row>
    <row r="2234" spans="1: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</row>
    <row r="2235" spans="1: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</row>
    <row r="2236" spans="1: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</row>
    <row r="2237" spans="1: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</row>
    <row r="2238" spans="1: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</row>
    <row r="2239" spans="1: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</row>
    <row r="2240" spans="1: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</row>
    <row r="2241" spans="1: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</row>
    <row r="2242" spans="1: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</row>
    <row r="2243" spans="1: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</row>
    <row r="2244" spans="1: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</row>
    <row r="2245" spans="1: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</row>
    <row r="2246" spans="1: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</row>
    <row r="2247" spans="1: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</row>
    <row r="2248" spans="1: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</row>
    <row r="2249" spans="1: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</row>
    <row r="2250" spans="1: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</row>
    <row r="2251" spans="1: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</row>
    <row r="2252" spans="1: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</row>
    <row r="2253" spans="1: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</row>
    <row r="2254" spans="1: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</row>
    <row r="2255" spans="1: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</row>
    <row r="2256" spans="1: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</row>
    <row r="2257" spans="1: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</row>
    <row r="2258" spans="1: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</row>
    <row r="2259" spans="1: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</row>
    <row r="2260" spans="1: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</row>
    <row r="2261" spans="1: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</row>
    <row r="2262" spans="1: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</row>
    <row r="2263" spans="1: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</row>
    <row r="2264" spans="1: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</row>
    <row r="2265" spans="1: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</row>
    <row r="2266" spans="1: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</row>
    <row r="2267" spans="1: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</row>
    <row r="2268" spans="1: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</row>
    <row r="2269" spans="1: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</row>
    <row r="2270" spans="1: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</row>
    <row r="2271" spans="1: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</row>
    <row r="2272" spans="1: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</row>
    <row r="2273" spans="1: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</row>
    <row r="2274" spans="1: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</row>
    <row r="2275" spans="1: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</row>
    <row r="2276" spans="1: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</row>
    <row r="2277" spans="1: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</row>
    <row r="2278" spans="1: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</row>
    <row r="2279" spans="1: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</row>
    <row r="2280" spans="1: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</row>
    <row r="2281" spans="1: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</row>
    <row r="2282" spans="1: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</row>
    <row r="2283" spans="1: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</row>
    <row r="2284" spans="1: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</row>
    <row r="2285" spans="1: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</row>
    <row r="2286" spans="1: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</row>
    <row r="2287" spans="1: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</row>
    <row r="2288" spans="1: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</row>
    <row r="2289" spans="1: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</row>
    <row r="2290" spans="1: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</row>
    <row r="2291" spans="1: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</row>
    <row r="2292" spans="1: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</row>
    <row r="2293" spans="1: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</row>
    <row r="2294" spans="1: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</row>
    <row r="2295" spans="1: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</row>
    <row r="2296" spans="1: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</row>
    <row r="2297" spans="1: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</row>
    <row r="2298" spans="1: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</row>
    <row r="2299" spans="1: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</row>
    <row r="2300" spans="1: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</row>
    <row r="2301" spans="1: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</row>
    <row r="2302" spans="1: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</row>
    <row r="2303" spans="1: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</row>
    <row r="2304" spans="1: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</row>
    <row r="2305" spans="1: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</row>
    <row r="2306" spans="1: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</row>
    <row r="2307" spans="1: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</row>
    <row r="2308" spans="1: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</row>
    <row r="2309" spans="1: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</row>
    <row r="2310" spans="1: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</row>
    <row r="2311" spans="1: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</row>
    <row r="2312" spans="1: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</row>
    <row r="2313" spans="1: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</row>
    <row r="2314" spans="1: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</row>
    <row r="2315" spans="1: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</row>
    <row r="2316" spans="1: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</row>
    <row r="2317" spans="1: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</row>
    <row r="2318" spans="1: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</row>
    <row r="2319" spans="1: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</row>
    <row r="2320" spans="1: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</row>
    <row r="2321" spans="1: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</row>
    <row r="2322" spans="1: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</row>
    <row r="2323" spans="1: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</row>
    <row r="2324" spans="1: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</row>
    <row r="2325" spans="1: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</row>
    <row r="2326" spans="1: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</row>
    <row r="2327" spans="1: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</row>
    <row r="2328" spans="1: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</row>
    <row r="2329" spans="1: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</row>
    <row r="2330" spans="1: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</row>
    <row r="2331" spans="1: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</row>
    <row r="2332" spans="1: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</row>
    <row r="2333" spans="1: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</row>
    <row r="2334" spans="1: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</row>
    <row r="2335" spans="1: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</row>
    <row r="2336" spans="1: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</row>
    <row r="2337" spans="1: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</row>
    <row r="2338" spans="1: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</row>
    <row r="2339" spans="1: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</row>
    <row r="2340" spans="1: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</row>
    <row r="2341" spans="1: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</row>
    <row r="2342" spans="1: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</row>
    <row r="2343" spans="1: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</row>
    <row r="2344" spans="1: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</row>
    <row r="2345" spans="1: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</row>
    <row r="2346" spans="1: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</row>
    <row r="2347" spans="1: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</row>
    <row r="2348" spans="1: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</row>
    <row r="2349" spans="1: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</row>
    <row r="2350" spans="1: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</row>
    <row r="2351" spans="1: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</row>
    <row r="2352" spans="1: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</row>
    <row r="2353" spans="1: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</row>
    <row r="2354" spans="1: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</row>
    <row r="2355" spans="1: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</row>
    <row r="2356" spans="1: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</row>
    <row r="2357" spans="1: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</row>
    <row r="2358" spans="1: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</row>
    <row r="2359" spans="1: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</row>
    <row r="2360" spans="1: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</row>
    <row r="2361" spans="1: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</row>
    <row r="2362" spans="1: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</row>
    <row r="2363" spans="1: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</row>
    <row r="2364" spans="1: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</row>
    <row r="2365" spans="1: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</row>
    <row r="2366" spans="1: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</row>
    <row r="2367" spans="1: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</row>
    <row r="2368" spans="1: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</row>
    <row r="2369" spans="1: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</row>
    <row r="2370" spans="1: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</row>
    <row r="2371" spans="1: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</row>
    <row r="2372" spans="1: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</row>
    <row r="2373" spans="1: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</row>
    <row r="2374" spans="1: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</row>
    <row r="2375" spans="1: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</row>
    <row r="2376" spans="1: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</row>
    <row r="2377" spans="1: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</row>
    <row r="2378" spans="1: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</row>
    <row r="2379" spans="1: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</row>
    <row r="2380" spans="1: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</row>
    <row r="2381" spans="1: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</row>
    <row r="2382" spans="1: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</row>
    <row r="2383" spans="1: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</row>
    <row r="2384" spans="1: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</row>
    <row r="2385" spans="1: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</row>
    <row r="2386" spans="1: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</row>
    <row r="2387" spans="1: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</row>
    <row r="2388" spans="1: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</row>
    <row r="2389" spans="1: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</row>
    <row r="2390" spans="1: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</row>
    <row r="2391" spans="1: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</row>
    <row r="2392" spans="1: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</row>
    <row r="2393" spans="1: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</row>
    <row r="2394" spans="1: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</row>
    <row r="2395" spans="1: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</row>
    <row r="2396" spans="1: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</row>
    <row r="2397" spans="1: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</row>
    <row r="2398" spans="1: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</row>
    <row r="2399" spans="1: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</row>
    <row r="2400" spans="1: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</row>
    <row r="2401" spans="1: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</row>
    <row r="2402" spans="1: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</row>
    <row r="2403" spans="1: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</row>
    <row r="2404" spans="1: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</row>
    <row r="2405" spans="1: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</row>
    <row r="2406" spans="1: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</row>
    <row r="2407" spans="1: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</row>
    <row r="2408" spans="1: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</row>
    <row r="2409" spans="1: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</row>
    <row r="2410" spans="1: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</row>
    <row r="2411" spans="1: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</row>
    <row r="2412" spans="1: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</row>
    <row r="2413" spans="1: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</row>
    <row r="2414" spans="1: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</row>
    <row r="2415" spans="1: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</row>
    <row r="2416" spans="1: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</row>
    <row r="2417" spans="1: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</row>
    <row r="2418" spans="1: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</row>
    <row r="2419" spans="1: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</row>
    <row r="2420" spans="1: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</row>
    <row r="2421" spans="1: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</row>
    <row r="2422" spans="1: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</row>
    <row r="2423" spans="1: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</row>
    <row r="2424" spans="1: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</row>
    <row r="2425" spans="1: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</row>
    <row r="2426" spans="1: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</row>
    <row r="2427" spans="1: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</row>
    <row r="2428" spans="1: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</row>
    <row r="2429" spans="1: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</row>
    <row r="2430" spans="1: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</row>
    <row r="2431" spans="1: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</row>
    <row r="2432" spans="1: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</row>
    <row r="2433" spans="1: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</row>
    <row r="2434" spans="1: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</row>
    <row r="2435" spans="1: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</row>
    <row r="2436" spans="1: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</row>
    <row r="2437" spans="1: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</row>
    <row r="2438" spans="1: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</row>
    <row r="2439" spans="1: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</row>
    <row r="2440" spans="1: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</row>
    <row r="2441" spans="1: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</row>
    <row r="2442" spans="1: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</row>
    <row r="2443" spans="1: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</row>
    <row r="2444" spans="1: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</row>
    <row r="2445" spans="1: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</row>
    <row r="2446" spans="1: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</row>
    <row r="2447" spans="1: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</row>
    <row r="2448" spans="1: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</row>
    <row r="2449" spans="1: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</row>
    <row r="2450" spans="1: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</row>
    <row r="2451" spans="1: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</row>
    <row r="2452" spans="1: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</row>
    <row r="2453" spans="1: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</row>
    <row r="2454" spans="1: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</row>
    <row r="2455" spans="1: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</row>
    <row r="2456" spans="1: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</row>
    <row r="2457" spans="1: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</row>
    <row r="2458" spans="1: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</row>
    <row r="2459" spans="1: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</row>
    <row r="2460" spans="1: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</row>
    <row r="2461" spans="1: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</row>
    <row r="2462" spans="1: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</row>
    <row r="2463" spans="1: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</row>
    <row r="2464" spans="1: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</row>
    <row r="2465" spans="1: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</row>
    <row r="2466" spans="1: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</row>
    <row r="2467" spans="1: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</row>
    <row r="2468" spans="1: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</row>
    <row r="2469" spans="1: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</row>
    <row r="2470" spans="1: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</row>
    <row r="2471" spans="1: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</row>
    <row r="2472" spans="1: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</row>
    <row r="2473" spans="1: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</row>
    <row r="2474" spans="1: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</row>
    <row r="2475" spans="1: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</row>
    <row r="2476" spans="1: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</row>
    <row r="2477" spans="1: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</row>
    <row r="2478" spans="1: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</row>
    <row r="2479" spans="1: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</row>
    <row r="2480" spans="1: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</row>
    <row r="2481" spans="1: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</row>
    <row r="2482" spans="1: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</row>
    <row r="2483" spans="1: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</row>
    <row r="2484" spans="1: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</row>
    <row r="2485" spans="1: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</row>
    <row r="2486" spans="1: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</row>
    <row r="2487" spans="1: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</row>
    <row r="2488" spans="1: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</row>
    <row r="2489" spans="1: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</row>
    <row r="2490" spans="1: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</row>
    <row r="2491" spans="1: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</row>
    <row r="2492" spans="1: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</row>
    <row r="2493" spans="1: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</row>
    <row r="2494" spans="1: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</row>
    <row r="2495" spans="1: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</row>
    <row r="2496" spans="1: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</row>
    <row r="2497" spans="1: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</row>
    <row r="2498" spans="1: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</row>
    <row r="2499" spans="1: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</row>
    <row r="2500" spans="1: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</row>
    <row r="2501" spans="1: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</row>
    <row r="2502" spans="1: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</row>
    <row r="2503" spans="1: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</row>
    <row r="2504" spans="1: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</row>
    <row r="2505" spans="1: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</row>
    <row r="2506" spans="1: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</row>
    <row r="2507" spans="1: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</row>
    <row r="2508" spans="1: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</row>
    <row r="2509" spans="1: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</row>
    <row r="2510" spans="1: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</row>
    <row r="2511" spans="1: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</row>
    <row r="2512" spans="1: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</row>
    <row r="2513" spans="1: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</row>
    <row r="2514" spans="1: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</row>
    <row r="2515" spans="1: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</row>
    <row r="2516" spans="1: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</row>
    <row r="2517" spans="1: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</row>
    <row r="2518" spans="1: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</row>
    <row r="2519" spans="1: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</row>
    <row r="2520" spans="1: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</row>
    <row r="2521" spans="1: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</row>
    <row r="2522" spans="1: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</row>
    <row r="2523" spans="1: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</row>
    <row r="2524" spans="1: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</row>
    <row r="2525" spans="1: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</row>
    <row r="2526" spans="1: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</row>
    <row r="2527" spans="1: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</row>
    <row r="2528" spans="1: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</row>
    <row r="2529" spans="1: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</row>
    <row r="2530" spans="1: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</row>
    <row r="2531" spans="1: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</row>
    <row r="2532" spans="1: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</row>
    <row r="2533" spans="1: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</row>
    <row r="2534" spans="1: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</row>
    <row r="2535" spans="1: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</row>
    <row r="2536" spans="1: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</row>
    <row r="2537" spans="1: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</row>
    <row r="2538" spans="1: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</row>
    <row r="2539" spans="1: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</row>
    <row r="2540" spans="1: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</row>
    <row r="2541" spans="1: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</row>
    <row r="2542" spans="1: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</row>
    <row r="2543" spans="1: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</row>
    <row r="2544" spans="1: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</row>
    <row r="2545" spans="1: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</row>
    <row r="2546" spans="1: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</row>
    <row r="2547" spans="1: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</row>
    <row r="2548" spans="1: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</row>
    <row r="2549" spans="1: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</row>
    <row r="2550" spans="1: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</row>
    <row r="2551" spans="1: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</row>
    <row r="2552" spans="1: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</row>
    <row r="2553" spans="1: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</row>
    <row r="2554" spans="1: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</row>
    <row r="2555" spans="1: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</row>
    <row r="2556" spans="1: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</row>
    <row r="2557" spans="1: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</row>
    <row r="2558" spans="1: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</row>
    <row r="2559" spans="1: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</row>
    <row r="2560" spans="1: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</row>
    <row r="2561" spans="1: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</row>
    <row r="2562" spans="1: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</row>
    <row r="2563" spans="1: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</row>
    <row r="2564" spans="1: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</row>
    <row r="2565" spans="1: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</row>
    <row r="2566" spans="1: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</row>
    <row r="2567" spans="1: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</row>
    <row r="2568" spans="1: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</row>
    <row r="2569" spans="1: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</row>
    <row r="2570" spans="1: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</row>
    <row r="2571" spans="1: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</row>
    <row r="2572" spans="1: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</row>
    <row r="2573" spans="1: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</row>
    <row r="2574" spans="1: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</row>
    <row r="2575" spans="1: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</row>
    <row r="2576" spans="1: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</row>
    <row r="2577" spans="1: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</row>
    <row r="2578" spans="1: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</row>
    <row r="2579" spans="1: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</row>
    <row r="2580" spans="1: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</row>
    <row r="2581" spans="1: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</row>
    <row r="2582" spans="1: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</row>
    <row r="2583" spans="1: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</row>
    <row r="2584" spans="1: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</row>
    <row r="2585" spans="1: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</row>
    <row r="2586" spans="1: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</row>
    <row r="2587" spans="1: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</row>
    <row r="2588" spans="1: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</row>
    <row r="2589" spans="1: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</row>
    <row r="2590" spans="1: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</row>
    <row r="2591" spans="1: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</row>
    <row r="2592" spans="1: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</row>
    <row r="2593" spans="1: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</row>
    <row r="2594" spans="1: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</row>
    <row r="2595" spans="1: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</row>
    <row r="2596" spans="1: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</row>
    <row r="2597" spans="1: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</row>
    <row r="2598" spans="1: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</row>
    <row r="2599" spans="1: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</row>
    <row r="2600" spans="1: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</row>
    <row r="2601" spans="1: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</row>
    <row r="2602" spans="1: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</row>
    <row r="2603" spans="1: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</row>
    <row r="2604" spans="1: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</row>
    <row r="2605" spans="1: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</row>
    <row r="2606" spans="1: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</row>
    <row r="2607" spans="1: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</row>
    <row r="2608" spans="1: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</row>
    <row r="2609" spans="1: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</row>
    <row r="2610" spans="1: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</row>
    <row r="2611" spans="1: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</row>
    <row r="2612" spans="1: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</row>
    <row r="2613" spans="1: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</row>
    <row r="2614" spans="1: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</row>
    <row r="2615" spans="1: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</row>
    <row r="2616" spans="1: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</row>
    <row r="2617" spans="1: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</row>
    <row r="2618" spans="1: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</row>
    <row r="2619" spans="1: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</row>
    <row r="2620" spans="1: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</row>
    <row r="2621" spans="1: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</row>
    <row r="2622" spans="1: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</row>
    <row r="2623" spans="1: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</row>
    <row r="2624" spans="1: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</row>
    <row r="2625" spans="1: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</row>
    <row r="2626" spans="1: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</row>
    <row r="2627" spans="1: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</row>
    <row r="2628" spans="1: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</row>
    <row r="2629" spans="1: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</row>
    <row r="2630" spans="1: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</row>
    <row r="2631" spans="1: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</row>
    <row r="2632" spans="1: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</row>
    <row r="2633" spans="1: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</row>
    <row r="2634" spans="1: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</row>
    <row r="2635" spans="1: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</row>
    <row r="2636" spans="1: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</row>
    <row r="2637" spans="1: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</row>
    <row r="2638" spans="1: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</row>
    <row r="2639" spans="1: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</row>
    <row r="2640" spans="1: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</row>
    <row r="2641" spans="1: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</row>
    <row r="2642" spans="1: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</row>
    <row r="2643" spans="1: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</row>
    <row r="2644" spans="1: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</row>
    <row r="2645" spans="1: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</row>
    <row r="2646" spans="1: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</row>
    <row r="2647" spans="1: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</row>
    <row r="2648" spans="1: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</row>
    <row r="2649" spans="1: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</row>
    <row r="2650" spans="1: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</row>
    <row r="2651" spans="1: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</row>
    <row r="2652" spans="1: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</row>
    <row r="2653" spans="1: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</row>
    <row r="2654" spans="1: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</row>
    <row r="2655" spans="1: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</row>
    <row r="2656" spans="1: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</row>
    <row r="2657" spans="1: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</row>
    <row r="2658" spans="1: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</row>
    <row r="2659" spans="1: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</row>
    <row r="2660" spans="1: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</row>
    <row r="2661" spans="1: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</row>
    <row r="2662" spans="1: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</row>
    <row r="2663" spans="1: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</row>
    <row r="2664" spans="1: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</row>
    <row r="2665" spans="1: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</row>
    <row r="2666" spans="1: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</row>
    <row r="2667" spans="1: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</row>
    <row r="2668" spans="1: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</row>
    <row r="2669" spans="1: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</row>
    <row r="2670" spans="1: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</row>
    <row r="2671" spans="1: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</row>
    <row r="2672" spans="1: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</row>
    <row r="2673" spans="1: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</row>
    <row r="2674" spans="1: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</row>
    <row r="2675" spans="1: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</row>
    <row r="2676" spans="1: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</row>
    <row r="2677" spans="1: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</row>
    <row r="2678" spans="1: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</row>
    <row r="2679" spans="1: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</row>
    <row r="2680" spans="1: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</row>
    <row r="2681" spans="1: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</row>
    <row r="2682" spans="1: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</row>
    <row r="2683" spans="1: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</row>
    <row r="2684" spans="1: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</row>
    <row r="2685" spans="1: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</row>
    <row r="2686" spans="1: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</row>
    <row r="2687" spans="1: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</row>
    <row r="2688" spans="1: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</row>
    <row r="2689" spans="1: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</row>
    <row r="2690" spans="1: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</row>
    <row r="2691" spans="1: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</row>
    <row r="2692" spans="1: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</row>
    <row r="2693" spans="1: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</row>
    <row r="2694" spans="1: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</row>
    <row r="2695" spans="1: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</row>
    <row r="2696" spans="1: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</row>
    <row r="2697" spans="1: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</row>
    <row r="2698" spans="1: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</row>
    <row r="2699" spans="1: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</row>
    <row r="2700" spans="1: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</row>
    <row r="2701" spans="1: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</row>
    <row r="2702" spans="1: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</row>
    <row r="2703" spans="1: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</row>
    <row r="2704" spans="1: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</row>
    <row r="2705" spans="1: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</row>
    <row r="2706" spans="1: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</row>
    <row r="2707" spans="1: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</row>
    <row r="2708" spans="1: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</row>
    <row r="2709" spans="1: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</row>
    <row r="2710" spans="1: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</row>
    <row r="2711" spans="1: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</row>
    <row r="2712" spans="1: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</row>
    <row r="2713" spans="1: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</row>
    <row r="2714" spans="1: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</row>
    <row r="2715" spans="1: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</row>
    <row r="2716" spans="1: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</row>
    <row r="2717" spans="1: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</row>
    <row r="2718" spans="1: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</row>
    <row r="2719" spans="1: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</row>
    <row r="2720" spans="1: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</row>
    <row r="2721" spans="1: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</row>
    <row r="2722" spans="1: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</row>
    <row r="2723" spans="1: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</row>
    <row r="2724" spans="1: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</row>
    <row r="2725" spans="1: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</row>
    <row r="2726" spans="1: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</row>
    <row r="2727" spans="1: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</row>
    <row r="2728" spans="1: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</row>
    <row r="2729" spans="1: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</row>
    <row r="2730" spans="1: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</row>
    <row r="2731" spans="1: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</row>
    <row r="2732" spans="1: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</row>
    <row r="2733" spans="1: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</row>
    <row r="2734" spans="1: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</row>
    <row r="2735" spans="1: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</row>
    <row r="2736" spans="1: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</row>
    <row r="2737" spans="1: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</row>
    <row r="2738" spans="1: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</row>
    <row r="2739" spans="1: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</row>
    <row r="2740" spans="1: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</row>
    <row r="2741" spans="1: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</row>
    <row r="2742" spans="1: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</row>
    <row r="2743" spans="1: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</row>
    <row r="2744" spans="1: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</row>
    <row r="2745" spans="1: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</row>
    <row r="2746" spans="1: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</row>
    <row r="2747" spans="1: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</row>
    <row r="2748" spans="1: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</row>
    <row r="2749" spans="1: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</row>
    <row r="2750" spans="1: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</row>
    <row r="2751" spans="1: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</row>
    <row r="2752" spans="1: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</row>
    <row r="2753" spans="1: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</row>
    <row r="2754" spans="1: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</row>
    <row r="2755" spans="1: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</row>
    <row r="2756" spans="1: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</row>
    <row r="2757" spans="1: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</row>
    <row r="2758" spans="1: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</row>
    <row r="2759" spans="1: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</row>
    <row r="2760" spans="1: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</row>
    <row r="2761" spans="1: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</row>
    <row r="2762" spans="1: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</row>
    <row r="2763" spans="1: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</row>
    <row r="2764" spans="1: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</row>
    <row r="2765" spans="1: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</row>
    <row r="2766" spans="1: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</row>
    <row r="2767" spans="1: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</row>
    <row r="2768" spans="1: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</row>
    <row r="2769" spans="1: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</row>
    <row r="2770" spans="1: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</row>
    <row r="2771" spans="1: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</row>
    <row r="2772" spans="1: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</row>
    <row r="2773" spans="1: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</row>
    <row r="2774" spans="1: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</row>
    <row r="2775" spans="1: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</row>
    <row r="2776" spans="1: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</row>
    <row r="2777" spans="1: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</row>
    <row r="2778" spans="1: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</row>
    <row r="2779" spans="1: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</row>
    <row r="2780" spans="1: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</row>
    <row r="2781" spans="1: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</row>
    <row r="2782" spans="1: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</row>
    <row r="2783" spans="1: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</row>
    <row r="2784" spans="1: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</row>
    <row r="2785" spans="1: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</row>
    <row r="2786" spans="1: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</row>
    <row r="2787" spans="1: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</row>
    <row r="2788" spans="1: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</row>
    <row r="2789" spans="1: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</row>
    <row r="2790" spans="1: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</row>
    <row r="2791" spans="1: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</row>
    <row r="2792" spans="1: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</row>
    <row r="2793" spans="1: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</row>
    <row r="2794" spans="1: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</row>
    <row r="2795" spans="1: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</row>
    <row r="2796" spans="1: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</row>
    <row r="2797" spans="1: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</row>
    <row r="2798" spans="1: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</row>
    <row r="2799" spans="1: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</row>
    <row r="2800" spans="1: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</row>
    <row r="2801" spans="1: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</row>
    <row r="2802" spans="1: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</row>
    <row r="2803" spans="1: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</row>
    <row r="2804" spans="1: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</row>
    <row r="2805" spans="1: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</row>
    <row r="2806" spans="1: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</row>
    <row r="2807" spans="1: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</row>
    <row r="2808" spans="1: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</row>
    <row r="2809" spans="1: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</row>
    <row r="2810" spans="1: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</row>
    <row r="2811" spans="1: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</row>
    <row r="2812" spans="1: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</row>
    <row r="2813" spans="1: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</row>
    <row r="2814" spans="1: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</row>
    <row r="2815" spans="1: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</row>
    <row r="2816" spans="1: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</row>
    <row r="2817" spans="1: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</row>
    <row r="2818" spans="1: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</row>
    <row r="2819" spans="1: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</row>
    <row r="2820" spans="1: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</row>
    <row r="2821" spans="1: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</row>
    <row r="2822" spans="1: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</row>
    <row r="2823" spans="1: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</row>
    <row r="2824" spans="1: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</row>
    <row r="2825" spans="1: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</row>
    <row r="2826" spans="1: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</row>
    <row r="2827" spans="1: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</row>
    <row r="2828" spans="1: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</row>
    <row r="2829" spans="1: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</row>
    <row r="2830" spans="1: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</row>
    <row r="2831" spans="1: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</row>
    <row r="2832" spans="1: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</row>
    <row r="2833" spans="1: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</row>
    <row r="2834" spans="1: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</row>
    <row r="2835" spans="1: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</row>
    <row r="2836" spans="1: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</row>
    <row r="2837" spans="1: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</row>
    <row r="2838" spans="1: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</row>
    <row r="2839" spans="1: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</row>
    <row r="2840" spans="1: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</row>
    <row r="2841" spans="1: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</row>
    <row r="2842" spans="1: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</row>
    <row r="2843" spans="1: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</row>
    <row r="2844" spans="1: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</row>
    <row r="2845" spans="1: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</row>
    <row r="2846" spans="1: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</row>
    <row r="2847" spans="1: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</row>
    <row r="2848" spans="1: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</row>
    <row r="2849" spans="1: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</row>
    <row r="2850" spans="1: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</row>
    <row r="2851" spans="1: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</row>
    <row r="2852" spans="1: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</row>
    <row r="2853" spans="1: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</row>
    <row r="2854" spans="1: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</row>
    <row r="2855" spans="1: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</row>
    <row r="2856" spans="1: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</row>
    <row r="2857" spans="1: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</row>
    <row r="2858" spans="1: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</row>
    <row r="2859" spans="1: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</row>
    <row r="2860" spans="1: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</row>
    <row r="2861" spans="1: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</row>
    <row r="2862" spans="1: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</row>
    <row r="2863" spans="1: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</row>
    <row r="2864" spans="1: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</row>
    <row r="2865" spans="1: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</row>
    <row r="2866" spans="1: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</row>
    <row r="2867" spans="1: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</row>
    <row r="2868" spans="1: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</row>
    <row r="2869" spans="1: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</row>
    <row r="2870" spans="1: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</row>
    <row r="2871" spans="1: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</row>
    <row r="2872" spans="1: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</row>
    <row r="2873" spans="1: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</row>
    <row r="2874" spans="1: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</row>
    <row r="2875" spans="1: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</row>
    <row r="2876" spans="1: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</row>
    <row r="2877" spans="1: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</row>
    <row r="2878" spans="1: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</row>
    <row r="2879" spans="1: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</row>
    <row r="2880" spans="1: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</row>
    <row r="2881" spans="1: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</row>
    <row r="2882" spans="1: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</row>
    <row r="2883" spans="1: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</row>
    <row r="2884" spans="1: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</row>
    <row r="2885" spans="1: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</row>
    <row r="2886" spans="1: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</row>
    <row r="2887" spans="1: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</row>
    <row r="2888" spans="1: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</row>
    <row r="2889" spans="1: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</row>
    <row r="2890" spans="1: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</row>
    <row r="2891" spans="1: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</row>
    <row r="2892" spans="1: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</row>
    <row r="2893" spans="1: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</row>
    <row r="2894" spans="1: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</row>
    <row r="2895" spans="1: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</row>
    <row r="2896" spans="1: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</row>
    <row r="2897" spans="1: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</row>
    <row r="2898" spans="1: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</row>
    <row r="2899" spans="1: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</row>
    <row r="2900" spans="1: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</row>
    <row r="2901" spans="1: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</row>
    <row r="2902" spans="1: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</row>
    <row r="2903" spans="1: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</row>
    <row r="2904" spans="1: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</row>
    <row r="2905" spans="1: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</row>
    <row r="2906" spans="1: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</row>
    <row r="2907" spans="1: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</row>
    <row r="2908" spans="1: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</row>
    <row r="2909" spans="1: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</row>
    <row r="2910" spans="1: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</row>
    <row r="2911" spans="1: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</row>
    <row r="2912" spans="1: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</row>
    <row r="2913" spans="1: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</row>
    <row r="2914" spans="1: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</row>
    <row r="2915" spans="1: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</row>
    <row r="2916" spans="1: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</row>
    <row r="2917" spans="1: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</row>
    <row r="2918" spans="1: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</row>
    <row r="2919" spans="1: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</row>
    <row r="2920" spans="1: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</row>
    <row r="2921" spans="1: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</row>
    <row r="2922" spans="1: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</row>
    <row r="2923" spans="1: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</row>
    <row r="2924" spans="1: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</row>
    <row r="2925" spans="1: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</row>
    <row r="2926" spans="1: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</row>
    <row r="2927" spans="1: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</row>
    <row r="2928" spans="1: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</row>
    <row r="2929" spans="1: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</row>
    <row r="2930" spans="1: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</row>
    <row r="2931" spans="1: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</row>
    <row r="2932" spans="1: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</row>
    <row r="2933" spans="1: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</row>
    <row r="2934" spans="1: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</row>
    <row r="2935" spans="1: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</row>
    <row r="2936" spans="1: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</row>
    <row r="2937" spans="1: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</row>
    <row r="2938" spans="1: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</row>
    <row r="2939" spans="1: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</row>
    <row r="2940" spans="1: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</row>
    <row r="2941" spans="1: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</row>
    <row r="2942" spans="1: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</row>
    <row r="2943" spans="1: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</row>
    <row r="2944" spans="1: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</row>
    <row r="2945" spans="1: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</row>
    <row r="2946" spans="1: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</row>
    <row r="2947" spans="1: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</row>
    <row r="2948" spans="1: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</row>
    <row r="2949" spans="1: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</row>
    <row r="2950" spans="1: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</row>
    <row r="2951" spans="1: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</row>
    <row r="2952" spans="1: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</row>
    <row r="2953" spans="1: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</row>
    <row r="2954" spans="1: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</row>
    <row r="2955" spans="1: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</row>
    <row r="2956" spans="1: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</row>
    <row r="2957" spans="1: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</row>
    <row r="2958" spans="1: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</row>
    <row r="2959" spans="1: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</row>
    <row r="2960" spans="1: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</row>
    <row r="2961" spans="1: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</row>
    <row r="2962" spans="1: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</row>
    <row r="2963" spans="1: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</row>
    <row r="2964" spans="1: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</row>
    <row r="2965" spans="1: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</row>
    <row r="2966" spans="1: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</row>
    <row r="2967" spans="1: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</row>
    <row r="2968" spans="1: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</row>
    <row r="2969" spans="1: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</row>
    <row r="2970" spans="1: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</row>
    <row r="2971" spans="1: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</row>
    <row r="2972" spans="1: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</row>
    <row r="2973" spans="1: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</row>
    <row r="2974" spans="1: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</row>
    <row r="2975" spans="1: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</row>
    <row r="2976" spans="1: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</row>
    <row r="2977" spans="1: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</row>
    <row r="2978" spans="1: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</row>
    <row r="2979" spans="1: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</row>
    <row r="2980" spans="1: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</row>
    <row r="2981" spans="1: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</row>
    <row r="2982" spans="1: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</row>
    <row r="2983" spans="1: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</row>
    <row r="2984" spans="1: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</row>
    <row r="2985" spans="1: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</row>
    <row r="2986" spans="1: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</row>
    <row r="2987" spans="1: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</row>
    <row r="2988" spans="1: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</row>
    <row r="2989" spans="1: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</row>
    <row r="2990" spans="1: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</row>
    <row r="2991" spans="1: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</row>
    <row r="2992" spans="1: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</row>
    <row r="2993" spans="1: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</row>
    <row r="2994" spans="1: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</row>
    <row r="2995" spans="1: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</row>
    <row r="2996" spans="1: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</row>
    <row r="2997" spans="1: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</row>
    <row r="2998" spans="1: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</row>
    <row r="2999" spans="1: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</row>
    <row r="3000" spans="1: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</row>
    <row r="3001" spans="1: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</row>
    <row r="3002" spans="1: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</row>
    <row r="3003" spans="1: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</row>
    <row r="3004" spans="1: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</row>
    <row r="3005" spans="1: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</row>
    <row r="3006" spans="1: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</row>
    <row r="3007" spans="1: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</row>
    <row r="3008" spans="1: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</row>
    <row r="3009" spans="1: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</row>
    <row r="3010" spans="1: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</row>
    <row r="3011" spans="1: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</row>
    <row r="3012" spans="1: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</row>
    <row r="3013" spans="1: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</row>
    <row r="3014" spans="1: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</row>
    <row r="3015" spans="1: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</row>
    <row r="3016" spans="1: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</row>
    <row r="3017" spans="1: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</row>
    <row r="3018" spans="1: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</row>
    <row r="3019" spans="1: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</row>
    <row r="3020" spans="1: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</row>
    <row r="3021" spans="1: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</row>
    <row r="3022" spans="1: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</row>
    <row r="3023" spans="1: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</row>
    <row r="3024" spans="1: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</row>
    <row r="3025" spans="1: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</row>
    <row r="3026" spans="1: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</row>
    <row r="3027" spans="1: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</row>
    <row r="3028" spans="1: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</row>
    <row r="3029" spans="1: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</row>
    <row r="3030" spans="1: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</row>
    <row r="3031" spans="1: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</row>
    <row r="3032" spans="1: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</row>
    <row r="3033" spans="1: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</row>
    <row r="3034" spans="1: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</row>
    <row r="3035" spans="1: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</row>
    <row r="3036" spans="1: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</row>
    <row r="3037" spans="1: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</row>
    <row r="3038" spans="1: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</row>
    <row r="3039" spans="1: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</row>
    <row r="3040" spans="1: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</row>
    <row r="3041" spans="1: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</row>
    <row r="3042" spans="1: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</row>
    <row r="3043" spans="1: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</row>
    <row r="3044" spans="1: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</row>
    <row r="3045" spans="1: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</row>
    <row r="3046" spans="1: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</row>
    <row r="3047" spans="1: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</row>
    <row r="3048" spans="1: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</row>
    <row r="3049" spans="1: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</row>
    <row r="3050" spans="1: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</row>
    <row r="3051" spans="1: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</row>
    <row r="3052" spans="1: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</row>
    <row r="3053" spans="1: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</row>
    <row r="3054" spans="1: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</row>
    <row r="3055" spans="1: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</row>
    <row r="3056" spans="1: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</row>
    <row r="3057" spans="1: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</row>
    <row r="3058" spans="1: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</row>
    <row r="3059" spans="1: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</row>
    <row r="3060" spans="1: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</row>
    <row r="3061" spans="1: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</row>
    <row r="3062" spans="1: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</row>
    <row r="3063" spans="1: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</row>
    <row r="3064" spans="1: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</row>
    <row r="3065" spans="1: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</row>
    <row r="3066" spans="1: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</row>
    <row r="3067" spans="1: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</row>
    <row r="3068" spans="1: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</row>
    <row r="3069" spans="1: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</row>
    <row r="3070" spans="1: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</row>
    <row r="3071" spans="1: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</row>
    <row r="3072" spans="1: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</row>
    <row r="3073" spans="1: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</row>
    <row r="3074" spans="1: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</row>
    <row r="3075" spans="1: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</row>
    <row r="3076" spans="1: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</row>
    <row r="3077" spans="1: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</row>
    <row r="3078" spans="1: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</row>
    <row r="3079" spans="1: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</row>
    <row r="3080" spans="1: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</row>
    <row r="3081" spans="1: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</row>
    <row r="3082" spans="1: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</row>
    <row r="3083" spans="1: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</row>
    <row r="3084" spans="1: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</row>
    <row r="3085" spans="1: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</row>
    <row r="3086" spans="1: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</row>
    <row r="3087" spans="1: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</row>
    <row r="3088" spans="1: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</row>
    <row r="3089" spans="1: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</row>
    <row r="3090" spans="1: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</row>
    <row r="3091" spans="1: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</row>
    <row r="3092" spans="1: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</row>
    <row r="3093" spans="1: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</row>
    <row r="3094" spans="1: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</row>
    <row r="3095" spans="1: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</row>
    <row r="3096" spans="1: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</row>
    <row r="3097" spans="1: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</row>
    <row r="3098" spans="1: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</row>
    <row r="3099" spans="1: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</row>
    <row r="3100" spans="1: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</row>
    <row r="3101" spans="1: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</row>
    <row r="3102" spans="1: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</row>
    <row r="3103" spans="1: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</row>
    <row r="3104" spans="1: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</row>
    <row r="3105" spans="1: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</row>
    <row r="3106" spans="1: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</row>
    <row r="3107" spans="1: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</row>
    <row r="3108" spans="1: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</row>
    <row r="3109" spans="1: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</row>
    <row r="3110" spans="1: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</row>
    <row r="3111" spans="1: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</row>
    <row r="3112" spans="1: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</row>
    <row r="3113" spans="1: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</row>
    <row r="3114" spans="1: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</row>
    <row r="3115" spans="1: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</row>
    <row r="3116" spans="1: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</row>
    <row r="3117" spans="1: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</row>
    <row r="3118" spans="1: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</row>
    <row r="3119" spans="1: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</row>
    <row r="3120" spans="1: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</row>
    <row r="3121" spans="1: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</row>
    <row r="3122" spans="1: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</row>
    <row r="3123" spans="1: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</row>
    <row r="3124" spans="1: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</row>
    <row r="3125" spans="1: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</row>
    <row r="3126" spans="1: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</row>
    <row r="3127" spans="1: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</row>
    <row r="3128" spans="1: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</row>
    <row r="3129" spans="1: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</row>
    <row r="3130" spans="1: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</row>
    <row r="3131" spans="1: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</row>
    <row r="3132" spans="1: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</row>
    <row r="3133" spans="1: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</row>
    <row r="3134" spans="1: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</row>
    <row r="3135" spans="1: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</row>
    <row r="3136" spans="1: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</row>
    <row r="3137" spans="1: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</row>
    <row r="3138" spans="1: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</row>
    <row r="3139" spans="1: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</row>
    <row r="3140" spans="1: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</row>
    <row r="3141" spans="1: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</row>
    <row r="3142" spans="1: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</row>
    <row r="3143" spans="1: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</row>
    <row r="3144" spans="1: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</row>
    <row r="3145" spans="1: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</row>
    <row r="3146" spans="1: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</row>
    <row r="3147" spans="1: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</row>
    <row r="3148" spans="1: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</row>
    <row r="3149" spans="1: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</row>
    <row r="3150" spans="1: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</row>
    <row r="3151" spans="1: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</row>
    <row r="3152" spans="1: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</row>
    <row r="3153" spans="1: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</row>
    <row r="3154" spans="1: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</row>
    <row r="3155" spans="1: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</row>
    <row r="3156" spans="1: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</row>
    <row r="3157" spans="1: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</row>
    <row r="3158" spans="1: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</row>
    <row r="3159" spans="1: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</row>
    <row r="3160" spans="1: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</row>
    <row r="3161" spans="1: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</row>
    <row r="3162" spans="1: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</row>
    <row r="3163" spans="1: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</row>
    <row r="3164" spans="1: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</row>
    <row r="3165" spans="1: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</row>
    <row r="3166" spans="1: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</row>
    <row r="3167" spans="1: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</row>
    <row r="3168" spans="1: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</row>
    <row r="3169" spans="1: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</row>
    <row r="3170" spans="1: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</row>
    <row r="3171" spans="1: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</row>
    <row r="3172" spans="1: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</row>
    <row r="3173" spans="1: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</row>
    <row r="3174" spans="1: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</row>
    <row r="3175" spans="1: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</row>
    <row r="3176" spans="1: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</row>
    <row r="3177" spans="1: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</row>
    <row r="3178" spans="1: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</row>
    <row r="3179" spans="1: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</row>
    <row r="3180" spans="1: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</row>
    <row r="3181" spans="1: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</row>
    <row r="3182" spans="1: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</row>
    <row r="3183" spans="1: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</row>
    <row r="3184" spans="1: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</row>
    <row r="3185" spans="1: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</row>
    <row r="3186" spans="1: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</row>
    <row r="3187" spans="1: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</row>
    <row r="3188" spans="1: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</row>
    <row r="3189" spans="1: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</row>
    <row r="3190" spans="1: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</row>
    <row r="3191" spans="1: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</row>
    <row r="3192" spans="1: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</row>
    <row r="3193" spans="1: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</row>
    <row r="3194" spans="1: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</row>
    <row r="3195" spans="1: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</row>
    <row r="3196" spans="1: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</row>
    <row r="3197" spans="1: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</row>
    <row r="3198" spans="1: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</row>
    <row r="3199" spans="1: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</row>
    <row r="3200" spans="1: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</row>
    <row r="3201" spans="1: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</row>
    <row r="3202" spans="1: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</row>
    <row r="3203" spans="1: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</row>
    <row r="3204" spans="1: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</row>
    <row r="3205" spans="1: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</row>
    <row r="3206" spans="1: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</row>
    <row r="3207" spans="1: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</row>
    <row r="3208" spans="1: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</row>
    <row r="3209" spans="1: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</row>
    <row r="3210" spans="1: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</row>
    <row r="3211" spans="1: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</row>
    <row r="3212" spans="1: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</row>
    <row r="3213" spans="1: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</row>
    <row r="3214" spans="1: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</row>
    <row r="3215" spans="1: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</row>
    <row r="3216" spans="1: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</row>
    <row r="3217" spans="1: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</row>
    <row r="3218" spans="1: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</row>
    <row r="3219" spans="1: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</row>
    <row r="3220" spans="1: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</row>
    <row r="3221" spans="1: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</row>
    <row r="3222" spans="1: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</row>
    <row r="3223" spans="1: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</row>
    <row r="3224" spans="1: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</row>
    <row r="3225" spans="1: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</row>
    <row r="3226" spans="1: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</row>
    <row r="3227" spans="1: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</row>
    <row r="3228" spans="1: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</row>
    <row r="3229" spans="1: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</row>
    <row r="3230" spans="1: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</row>
    <row r="3231" spans="1: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</row>
    <row r="3232" spans="1: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</row>
    <row r="3233" spans="1: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</row>
    <row r="3234" spans="1: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</row>
    <row r="3235" spans="1: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</row>
    <row r="3236" spans="1: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</row>
    <row r="3237" spans="1: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</row>
    <row r="3238" spans="1: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</row>
    <row r="3239" spans="1: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</row>
    <row r="3240" spans="1: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</row>
    <row r="3241" spans="1: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</row>
    <row r="3242" spans="1: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</row>
    <row r="3243" spans="1: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</row>
    <row r="3244" spans="1: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</row>
    <row r="3245" spans="1: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</row>
    <row r="3246" spans="1: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</row>
    <row r="3247" spans="1: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</row>
    <row r="3248" spans="1: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</row>
    <row r="3249" spans="1: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</row>
    <row r="3250" spans="1: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</row>
    <row r="3251" spans="1: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</row>
    <row r="3252" spans="1: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</row>
    <row r="3253" spans="1: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</row>
    <row r="3254" spans="1: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</row>
    <row r="3255" spans="1: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</row>
    <row r="3256" spans="1: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</row>
    <row r="3257" spans="1: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</row>
    <row r="3258" spans="1: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</row>
    <row r="3259" spans="1: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</row>
    <row r="3260" spans="1: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</row>
    <row r="3261" spans="1: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</row>
    <row r="3262" spans="1: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</row>
    <row r="3263" spans="1: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</row>
    <row r="3264" spans="1: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</row>
    <row r="3265" spans="1: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</row>
    <row r="3266" spans="1: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</row>
    <row r="3267" spans="1: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</row>
  </sheetData>
  <mergeCells count="208">
    <mergeCell ref="X236:X243"/>
    <mergeCell ref="R7:R9"/>
    <mergeCell ref="M7:M9"/>
    <mergeCell ref="S7:S9"/>
    <mergeCell ref="O8:O9"/>
    <mergeCell ref="N7:N9"/>
    <mergeCell ref="N11:N18"/>
    <mergeCell ref="H7:I7"/>
    <mergeCell ref="J7:L7"/>
    <mergeCell ref="S110:S117"/>
    <mergeCell ref="R56:R63"/>
    <mergeCell ref="S56:S63"/>
    <mergeCell ref="M56:M63"/>
    <mergeCell ref="N56:N63"/>
    <mergeCell ref="T7:T9"/>
    <mergeCell ref="U7:W7"/>
    <mergeCell ref="X7:X9"/>
    <mergeCell ref="H8:H9"/>
    <mergeCell ref="J8:J9"/>
    <mergeCell ref="K8:L8"/>
    <mergeCell ref="U8:U9"/>
    <mergeCell ref="V8:W8"/>
    <mergeCell ref="S47:S54"/>
    <mergeCell ref="S65:S72"/>
    <mergeCell ref="A20:A28"/>
    <mergeCell ref="B20:B28"/>
    <mergeCell ref="G11:G18"/>
    <mergeCell ref="R20:R27"/>
    <mergeCell ref="S20:S27"/>
    <mergeCell ref="G20:G27"/>
    <mergeCell ref="M20:M27"/>
    <mergeCell ref="N20:N27"/>
    <mergeCell ref="A38:A46"/>
    <mergeCell ref="B38:B46"/>
    <mergeCell ref="G38:G45"/>
    <mergeCell ref="M38:M45"/>
    <mergeCell ref="N38:N45"/>
    <mergeCell ref="R38:R45"/>
    <mergeCell ref="S38:S45"/>
    <mergeCell ref="S29:S36"/>
    <mergeCell ref="A11:A19"/>
    <mergeCell ref="R11:R18"/>
    <mergeCell ref="S11:S18"/>
    <mergeCell ref="B47:B55"/>
    <mergeCell ref="A65:A73"/>
    <mergeCell ref="A47:A55"/>
    <mergeCell ref="A110:A118"/>
    <mergeCell ref="B110:B118"/>
    <mergeCell ref="A56:A64"/>
    <mergeCell ref="A92:A100"/>
    <mergeCell ref="B92:B100"/>
    <mergeCell ref="A29:A37"/>
    <mergeCell ref="G47:G54"/>
    <mergeCell ref="M110:M117"/>
    <mergeCell ref="N110:N117"/>
    <mergeCell ref="R110:R117"/>
    <mergeCell ref="G56:G63"/>
    <mergeCell ref="G110:G117"/>
    <mergeCell ref="B29:B37"/>
    <mergeCell ref="G29:G36"/>
    <mergeCell ref="M29:M36"/>
    <mergeCell ref="N29:N36"/>
    <mergeCell ref="R29:R36"/>
    <mergeCell ref="M47:M54"/>
    <mergeCell ref="N47:N54"/>
    <mergeCell ref="R47:R54"/>
    <mergeCell ref="B56:B64"/>
    <mergeCell ref="G65:G72"/>
    <mergeCell ref="M65:M72"/>
    <mergeCell ref="N65:N72"/>
    <mergeCell ref="R65:R72"/>
    <mergeCell ref="B65:B73"/>
    <mergeCell ref="G74:G81"/>
    <mergeCell ref="M74:M81"/>
    <mergeCell ref="N74:N81"/>
    <mergeCell ref="R74:R81"/>
    <mergeCell ref="C7:C10"/>
    <mergeCell ref="B11:B19"/>
    <mergeCell ref="G7:G9"/>
    <mergeCell ref="P8:Q8"/>
    <mergeCell ref="B7:B10"/>
    <mergeCell ref="F8:F9"/>
    <mergeCell ref="A7:A10"/>
    <mergeCell ref="D7:F7"/>
    <mergeCell ref="D8:D9"/>
    <mergeCell ref="E8:E9"/>
    <mergeCell ref="O7:Q7"/>
    <mergeCell ref="M11:M18"/>
    <mergeCell ref="I8:I9"/>
    <mergeCell ref="S74:S81"/>
    <mergeCell ref="A74:A82"/>
    <mergeCell ref="B74:B82"/>
    <mergeCell ref="B83:B91"/>
    <mergeCell ref="A83:A91"/>
    <mergeCell ref="G83:G90"/>
    <mergeCell ref="M83:M90"/>
    <mergeCell ref="N83:N90"/>
    <mergeCell ref="R83:R90"/>
    <mergeCell ref="S83:S90"/>
    <mergeCell ref="G92:G99"/>
    <mergeCell ref="M92:M99"/>
    <mergeCell ref="N92:N99"/>
    <mergeCell ref="R92:R99"/>
    <mergeCell ref="S92:S99"/>
    <mergeCell ref="A101:A109"/>
    <mergeCell ref="B101:B109"/>
    <mergeCell ref="G101:G108"/>
    <mergeCell ref="M101:M108"/>
    <mergeCell ref="N101:N108"/>
    <mergeCell ref="R101:R108"/>
    <mergeCell ref="S101:S108"/>
    <mergeCell ref="A119:A127"/>
    <mergeCell ref="B119:B127"/>
    <mergeCell ref="G119:G126"/>
    <mergeCell ref="M119:M126"/>
    <mergeCell ref="N119:N126"/>
    <mergeCell ref="R119:R126"/>
    <mergeCell ref="S119:S126"/>
    <mergeCell ref="A128:A136"/>
    <mergeCell ref="B128:B136"/>
    <mergeCell ref="G128:G135"/>
    <mergeCell ref="M128:M135"/>
    <mergeCell ref="N128:N135"/>
    <mergeCell ref="R128:R135"/>
    <mergeCell ref="S128:S135"/>
    <mergeCell ref="G137:G144"/>
    <mergeCell ref="M137:M144"/>
    <mergeCell ref="N137:N144"/>
    <mergeCell ref="R137:R144"/>
    <mergeCell ref="S137:S144"/>
    <mergeCell ref="A146:A154"/>
    <mergeCell ref="B146:B154"/>
    <mergeCell ref="G146:G153"/>
    <mergeCell ref="M146:M153"/>
    <mergeCell ref="N146:N153"/>
    <mergeCell ref="R146:R153"/>
    <mergeCell ref="S146:S153"/>
    <mergeCell ref="A137:A145"/>
    <mergeCell ref="B137:B145"/>
    <mergeCell ref="A164:A172"/>
    <mergeCell ref="B164:B172"/>
    <mergeCell ref="G164:G171"/>
    <mergeCell ref="M164:M171"/>
    <mergeCell ref="N164:N171"/>
    <mergeCell ref="R164:R171"/>
    <mergeCell ref="S164:S171"/>
    <mergeCell ref="A173:A181"/>
    <mergeCell ref="B173:B181"/>
    <mergeCell ref="G173:G180"/>
    <mergeCell ref="M173:M180"/>
    <mergeCell ref="N173:N180"/>
    <mergeCell ref="R173:R180"/>
    <mergeCell ref="S173:S180"/>
    <mergeCell ref="A182:A190"/>
    <mergeCell ref="B182:B190"/>
    <mergeCell ref="G182:G189"/>
    <mergeCell ref="M182:M189"/>
    <mergeCell ref="N182:N189"/>
    <mergeCell ref="R182:R189"/>
    <mergeCell ref="S182:S189"/>
    <mergeCell ref="A191:A199"/>
    <mergeCell ref="B191:B199"/>
    <mergeCell ref="G191:G198"/>
    <mergeCell ref="M191:M198"/>
    <mergeCell ref="N191:N198"/>
    <mergeCell ref="R191:R198"/>
    <mergeCell ref="S191:S198"/>
    <mergeCell ref="S218:S225"/>
    <mergeCell ref="G236:G243"/>
    <mergeCell ref="M236:M243"/>
    <mergeCell ref="N236:N243"/>
    <mergeCell ref="R236:R243"/>
    <mergeCell ref="S236:S243"/>
    <mergeCell ref="A236:B244"/>
    <mergeCell ref="A200:A208"/>
    <mergeCell ref="B200:B208"/>
    <mergeCell ref="G200:G207"/>
    <mergeCell ref="M200:M207"/>
    <mergeCell ref="N200:N207"/>
    <mergeCell ref="R200:R207"/>
    <mergeCell ref="S200:S207"/>
    <mergeCell ref="N209:N216"/>
    <mergeCell ref="R209:R216"/>
    <mergeCell ref="S209:S216"/>
    <mergeCell ref="A155:A163"/>
    <mergeCell ref="B155:B163"/>
    <mergeCell ref="G155:G162"/>
    <mergeCell ref="M155:M162"/>
    <mergeCell ref="N155:N162"/>
    <mergeCell ref="R155:R162"/>
    <mergeCell ref="S155:S162"/>
    <mergeCell ref="A227:A235"/>
    <mergeCell ref="B227:B235"/>
    <mergeCell ref="G227:G234"/>
    <mergeCell ref="M227:M234"/>
    <mergeCell ref="N227:N234"/>
    <mergeCell ref="R227:R234"/>
    <mergeCell ref="S227:S234"/>
    <mergeCell ref="A209:A217"/>
    <mergeCell ref="B209:B217"/>
    <mergeCell ref="G209:G216"/>
    <mergeCell ref="M209:M216"/>
    <mergeCell ref="A218:A226"/>
    <mergeCell ref="B218:B226"/>
    <mergeCell ref="G218:G225"/>
    <mergeCell ref="M218:M225"/>
    <mergeCell ref="N218:N225"/>
    <mergeCell ref="R218:R225"/>
  </mergeCells>
  <phoneticPr fontId="0" type="noConversion"/>
  <pageMargins left="0.74803149606299213" right="0.59055118110236227" top="0.55118110236220474" bottom="0.59055118110236227" header="0.31496062992125984" footer="0.31496062992125984"/>
  <pageSetup paperSize="9" scale="50" orientation="landscape" r:id="rId1"/>
  <headerFooter alignWithMargins="0">
    <oddHeader>&amp;LPôdohospodárska platobná agentúra&amp;R&amp;"Arial CE,Tučné"&amp;12PRV SR 2014-2020</oddHeader>
    <oddFooter>&amp;L
Sumárny prehľad za projektové opatrenia - členenie podľa VÚC
Zostava vytvorená dňa: 13.1.2017&amp;R&amp;P/&amp;N</oddFooter>
  </headerFooter>
  <rowBreaks count="3" manualBreakCount="3">
    <brk id="64" max="23" man="1"/>
    <brk id="127" max="23" man="1"/>
    <brk id="190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84"/>
  <sheetViews>
    <sheetView view="pageBreakPreview" zoomScale="75" zoomScaleNormal="75" zoomScaleSheetLayoutView="75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86" sqref="E86"/>
    </sheetView>
  </sheetViews>
  <sheetFormatPr defaultRowHeight="12.75"/>
  <cols>
    <col min="1" max="1" width="8.42578125" style="21" customWidth="1"/>
    <col min="2" max="2" width="13.28515625" style="21" customWidth="1"/>
    <col min="3" max="3" width="11.28515625" style="21" customWidth="1"/>
    <col min="4" max="4" width="19" style="21" bestFit="1" customWidth="1"/>
    <col min="5" max="5" width="7.28515625" style="21" customWidth="1"/>
    <col min="6" max="6" width="14.5703125" style="21" customWidth="1"/>
    <col min="7" max="7" width="16" style="21" customWidth="1"/>
    <col min="8" max="8" width="16.7109375" style="21" customWidth="1"/>
    <col min="9" max="9" width="18.7109375" style="21" customWidth="1"/>
    <col min="10" max="10" width="6.85546875" style="21" customWidth="1"/>
    <col min="11" max="11" width="15.5703125" style="21" customWidth="1"/>
    <col min="12" max="12" width="6.5703125" style="21" customWidth="1"/>
    <col min="13" max="13" width="14.7109375" style="21" customWidth="1"/>
    <col min="14" max="14" width="15.28515625" style="21" customWidth="1"/>
    <col min="15" max="15" width="6.7109375" style="21" customWidth="1"/>
    <col min="16" max="16" width="14.7109375" style="21" customWidth="1"/>
    <col min="17" max="17" width="10.5703125" style="21" customWidth="1"/>
    <col min="18" max="19" width="14.140625" style="21" customWidth="1"/>
    <col min="20" max="20" width="15" style="21" customWidth="1"/>
    <col min="21" max="21" width="6.7109375" style="21" customWidth="1"/>
    <col min="22" max="22" width="6.28515625" style="21" customWidth="1"/>
    <col min="23" max="23" width="11.140625" style="21" customWidth="1"/>
    <col min="24" max="24" width="12.85546875" style="21" customWidth="1"/>
    <col min="25" max="25" width="11.85546875" style="21" customWidth="1"/>
    <col min="26" max="26" width="16.5703125" style="21" customWidth="1"/>
    <col min="27" max="27" width="9.140625" style="3" customWidth="1"/>
    <col min="28" max="16384" width="9.140625" style="3"/>
  </cols>
  <sheetData>
    <row r="1" spans="1:26" ht="18">
      <c r="A1" s="1" t="s">
        <v>265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611"/>
      <c r="X1" s="611"/>
      <c r="Y1" s="3"/>
      <c r="Z1" s="346"/>
    </row>
    <row r="2" spans="1:26">
      <c r="A2"/>
      <c r="B2"/>
      <c r="C2"/>
      <c r="D2"/>
      <c r="E2"/>
      <c r="F2"/>
      <c r="G2" s="3"/>
      <c r="H2" s="3"/>
      <c r="I2" s="3"/>
      <c r="J2" s="3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>
      <c r="A3" s="5" t="s">
        <v>0</v>
      </c>
      <c r="B3" s="3"/>
      <c r="C3" s="3"/>
      <c r="D3" s="5" t="s">
        <v>267</v>
      </c>
      <c r="E3" s="5"/>
      <c r="F3" s="5"/>
      <c r="G3" s="5"/>
      <c r="H3" s="5"/>
      <c r="I3" s="5"/>
      <c r="J3" s="3"/>
      <c r="K3" s="3"/>
      <c r="L3" s="332"/>
      <c r="M3" s="332"/>
      <c r="N3" s="33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5" t="s">
        <v>1</v>
      </c>
      <c r="B4" s="5"/>
      <c r="C4" s="5"/>
      <c r="D4" s="286">
        <f>'sumar v EUR'!C4</f>
        <v>42735</v>
      </c>
      <c r="E4" s="286"/>
      <c r="F4" s="324"/>
      <c r="G4" s="315"/>
      <c r="H4" s="315"/>
      <c r="I4" s="315"/>
      <c r="J4" s="3"/>
      <c r="K4" s="3"/>
      <c r="L4" s="3"/>
      <c r="M4" s="3"/>
      <c r="N4" s="314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6" t="s">
        <v>2</v>
      </c>
      <c r="B5" s="5"/>
      <c r="C5" s="5"/>
      <c r="D5" s="5" t="s">
        <v>266</v>
      </c>
      <c r="E5" s="5"/>
      <c r="F5" s="324"/>
      <c r="G5" s="315"/>
      <c r="H5" s="315"/>
      <c r="I5" s="315"/>
      <c r="J5" s="3"/>
      <c r="K5" s="4"/>
      <c r="L5" s="331"/>
      <c r="M5" s="331"/>
      <c r="N5" s="331"/>
      <c r="O5" s="3"/>
      <c r="P5" s="3"/>
      <c r="Q5" s="3"/>
      <c r="R5" s="19"/>
      <c r="S5" s="19"/>
      <c r="T5" s="19"/>
      <c r="U5" s="19"/>
      <c r="V5" s="19"/>
      <c r="W5" s="19"/>
      <c r="X5" s="3"/>
      <c r="Y5" s="19"/>
      <c r="Z5" s="19"/>
    </row>
    <row r="6" spans="1:26" ht="12.75" customHeight="1" thickBot="1">
      <c r="A6" s="6"/>
      <c r="B6" s="5"/>
      <c r="C6" s="5"/>
      <c r="D6" s="5"/>
      <c r="E6" s="3"/>
      <c r="F6" s="308"/>
      <c r="G6" s="19"/>
      <c r="H6" s="19"/>
      <c r="I6" s="1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3.5" customHeight="1">
      <c r="A7" s="616" t="s">
        <v>3</v>
      </c>
      <c r="B7" s="616" t="s">
        <v>365</v>
      </c>
      <c r="C7" s="616" t="s">
        <v>300</v>
      </c>
      <c r="D7" s="616" t="s">
        <v>383</v>
      </c>
      <c r="E7" s="625" t="s">
        <v>191</v>
      </c>
      <c r="F7" s="727"/>
      <c r="G7" s="639"/>
      <c r="H7" s="728" t="s">
        <v>264</v>
      </c>
      <c r="I7" s="728" t="s">
        <v>384</v>
      </c>
      <c r="J7" s="625" t="s">
        <v>303</v>
      </c>
      <c r="K7" s="639"/>
      <c r="L7" s="625" t="s">
        <v>8</v>
      </c>
      <c r="M7" s="727"/>
      <c r="N7" s="639"/>
      <c r="O7" s="746" t="s">
        <v>305</v>
      </c>
      <c r="P7" s="749" t="s">
        <v>403</v>
      </c>
      <c r="Q7" s="625" t="s">
        <v>306</v>
      </c>
      <c r="R7" s="727"/>
      <c r="S7" s="639"/>
      <c r="T7" s="728" t="s">
        <v>12</v>
      </c>
      <c r="U7" s="746" t="s">
        <v>13</v>
      </c>
      <c r="V7" s="663" t="s">
        <v>307</v>
      </c>
      <c r="W7" s="619" t="s">
        <v>228</v>
      </c>
      <c r="X7" s="619"/>
      <c r="Y7" s="625"/>
      <c r="Z7" s="680" t="s">
        <v>345</v>
      </c>
    </row>
    <row r="8" spans="1:26" ht="37.5" customHeight="1">
      <c r="A8" s="617"/>
      <c r="B8" s="617"/>
      <c r="C8" s="617"/>
      <c r="D8" s="617"/>
      <c r="E8" s="731" t="s">
        <v>15</v>
      </c>
      <c r="F8" s="628" t="s">
        <v>304</v>
      </c>
      <c r="G8" s="628" t="s">
        <v>17</v>
      </c>
      <c r="H8" s="729"/>
      <c r="I8" s="729"/>
      <c r="J8" s="731" t="s">
        <v>15</v>
      </c>
      <c r="K8" s="628" t="s">
        <v>304</v>
      </c>
      <c r="L8" s="731" t="s">
        <v>15</v>
      </c>
      <c r="M8" s="744" t="s">
        <v>18</v>
      </c>
      <c r="N8" s="745"/>
      <c r="O8" s="747"/>
      <c r="P8" s="750"/>
      <c r="Q8" s="731" t="s">
        <v>15</v>
      </c>
      <c r="R8" s="744" t="s">
        <v>20</v>
      </c>
      <c r="S8" s="745"/>
      <c r="T8" s="729"/>
      <c r="U8" s="747"/>
      <c r="V8" s="664"/>
      <c r="W8" s="731" t="s">
        <v>15</v>
      </c>
      <c r="X8" s="622" t="s">
        <v>20</v>
      </c>
      <c r="Y8" s="624"/>
      <c r="Z8" s="681"/>
    </row>
    <row r="9" spans="1:26" ht="61.5" customHeight="1">
      <c r="A9" s="617"/>
      <c r="B9" s="617"/>
      <c r="C9" s="617"/>
      <c r="D9" s="617"/>
      <c r="E9" s="732"/>
      <c r="F9" s="733"/>
      <c r="G9" s="733"/>
      <c r="H9" s="730"/>
      <c r="I9" s="730"/>
      <c r="J9" s="732"/>
      <c r="K9" s="733"/>
      <c r="L9" s="732"/>
      <c r="M9" s="348" t="s">
        <v>22</v>
      </c>
      <c r="N9" s="521" t="s">
        <v>190</v>
      </c>
      <c r="O9" s="748"/>
      <c r="P9" s="751"/>
      <c r="Q9" s="732"/>
      <c r="R9" s="348" t="s">
        <v>22</v>
      </c>
      <c r="S9" s="521" t="s">
        <v>190</v>
      </c>
      <c r="T9" s="730"/>
      <c r="U9" s="748"/>
      <c r="V9" s="732"/>
      <c r="W9" s="732"/>
      <c r="X9" s="348" t="s">
        <v>22</v>
      </c>
      <c r="Y9" s="348" t="s">
        <v>190</v>
      </c>
      <c r="Z9" s="682"/>
    </row>
    <row r="10" spans="1:26" s="51" customFormat="1" ht="12.75" customHeight="1" thickBot="1">
      <c r="A10" s="618"/>
      <c r="B10" s="618"/>
      <c r="C10" s="618"/>
      <c r="D10" s="618"/>
      <c r="E10" s="317" t="s">
        <v>174</v>
      </c>
      <c r="F10" s="317" t="s">
        <v>175</v>
      </c>
      <c r="G10" s="317" t="s">
        <v>186</v>
      </c>
      <c r="H10" s="318" t="s">
        <v>176</v>
      </c>
      <c r="I10" s="318" t="s">
        <v>193</v>
      </c>
      <c r="J10" s="317" t="s">
        <v>177</v>
      </c>
      <c r="K10" s="317" t="s">
        <v>178</v>
      </c>
      <c r="L10" s="317" t="s">
        <v>179</v>
      </c>
      <c r="M10" s="317" t="s">
        <v>351</v>
      </c>
      <c r="N10" s="317" t="s">
        <v>396</v>
      </c>
      <c r="O10" s="317" t="s">
        <v>397</v>
      </c>
      <c r="P10" s="328" t="s">
        <v>398</v>
      </c>
      <c r="Q10" s="317" t="s">
        <v>181</v>
      </c>
      <c r="R10" s="317" t="s">
        <v>182</v>
      </c>
      <c r="S10" s="317" t="s">
        <v>399</v>
      </c>
      <c r="T10" s="318" t="s">
        <v>400</v>
      </c>
      <c r="U10" s="317" t="s">
        <v>401</v>
      </c>
      <c r="V10" s="317" t="s">
        <v>184</v>
      </c>
      <c r="W10" s="317" t="s">
        <v>185</v>
      </c>
      <c r="X10" s="317" t="s">
        <v>192</v>
      </c>
      <c r="Y10" s="326" t="s">
        <v>230</v>
      </c>
      <c r="Z10" s="319" t="s">
        <v>402</v>
      </c>
    </row>
    <row r="11" spans="1:26" s="28" customFormat="1" ht="24" customHeight="1">
      <c r="A11" s="703" t="s">
        <v>309</v>
      </c>
      <c r="B11" s="664" t="s">
        <v>250</v>
      </c>
      <c r="C11" s="425" t="s">
        <v>224</v>
      </c>
      <c r="D11" s="683" t="s">
        <v>379</v>
      </c>
      <c r="E11" s="25"/>
      <c r="F11" s="25"/>
      <c r="G11" s="25"/>
      <c r="H11" s="407">
        <v>5067521</v>
      </c>
      <c r="I11" s="407">
        <v>3800640.75</v>
      </c>
      <c r="J11" s="25"/>
      <c r="K11" s="25"/>
      <c r="L11" s="25"/>
      <c r="M11" s="25"/>
      <c r="N11" s="25"/>
      <c r="O11" s="246">
        <f t="shared" ref="O11:O45" si="0">M11/H11</f>
        <v>0</v>
      </c>
      <c r="P11" s="329">
        <f t="shared" ref="P11:P21" si="1">H11-M11+Z11</f>
        <v>5067521</v>
      </c>
      <c r="Q11" s="25"/>
      <c r="R11" s="25"/>
      <c r="S11" s="25"/>
      <c r="T11" s="148">
        <f t="shared" ref="T11:T21" si="2">H11-R11</f>
        <v>5067521</v>
      </c>
      <c r="U11" s="316">
        <f t="shared" ref="U11:U46" si="3">R11/H11</f>
        <v>0</v>
      </c>
      <c r="V11" s="25"/>
      <c r="W11" s="25"/>
      <c r="X11" s="25"/>
      <c r="Y11" s="25"/>
      <c r="Z11" s="372"/>
    </row>
    <row r="12" spans="1:26" s="28" customFormat="1" ht="24" customHeight="1">
      <c r="A12" s="703"/>
      <c r="B12" s="664"/>
      <c r="C12" s="389" t="s">
        <v>223</v>
      </c>
      <c r="D12" s="684"/>
      <c r="E12" s="25"/>
      <c r="F12" s="25"/>
      <c r="G12" s="25"/>
      <c r="H12" s="407">
        <v>1180250</v>
      </c>
      <c r="I12" s="407">
        <v>885187.5</v>
      </c>
      <c r="J12" s="25"/>
      <c r="K12" s="25"/>
      <c r="L12" s="25"/>
      <c r="M12" s="25"/>
      <c r="N12" s="25"/>
      <c r="O12" s="246">
        <f t="shared" si="0"/>
        <v>0</v>
      </c>
      <c r="P12" s="329">
        <f t="shared" si="1"/>
        <v>1180250</v>
      </c>
      <c r="Q12" s="25"/>
      <c r="R12" s="25"/>
      <c r="S12" s="25"/>
      <c r="T12" s="148">
        <f t="shared" si="2"/>
        <v>1180250</v>
      </c>
      <c r="U12" s="316">
        <f t="shared" si="3"/>
        <v>0</v>
      </c>
      <c r="V12" s="25"/>
      <c r="W12" s="25"/>
      <c r="X12" s="25"/>
      <c r="Y12" s="25"/>
      <c r="Z12" s="372"/>
    </row>
    <row r="13" spans="1:26" s="28" customFormat="1" ht="23.25" customHeight="1">
      <c r="A13" s="703"/>
      <c r="B13" s="664"/>
      <c r="C13" s="389" t="s">
        <v>243</v>
      </c>
      <c r="D13" s="684"/>
      <c r="E13" s="25"/>
      <c r="F13" s="25"/>
      <c r="G13" s="25"/>
      <c r="H13" s="407">
        <v>188840</v>
      </c>
      <c r="I13" s="407">
        <v>141630</v>
      </c>
      <c r="J13" s="25"/>
      <c r="K13" s="25"/>
      <c r="L13" s="25"/>
      <c r="M13" s="25"/>
      <c r="N13" s="25"/>
      <c r="O13" s="246">
        <f t="shared" si="0"/>
        <v>0</v>
      </c>
      <c r="P13" s="329">
        <f t="shared" si="1"/>
        <v>188840</v>
      </c>
      <c r="Q13" s="25"/>
      <c r="R13" s="25"/>
      <c r="S13" s="25"/>
      <c r="T13" s="148">
        <f t="shared" si="2"/>
        <v>188840</v>
      </c>
      <c r="U13" s="316">
        <f t="shared" si="3"/>
        <v>0</v>
      </c>
      <c r="V13" s="25"/>
      <c r="W13" s="25"/>
      <c r="X13" s="25"/>
      <c r="Y13" s="25"/>
      <c r="Z13" s="372"/>
    </row>
    <row r="14" spans="1:26" s="28" customFormat="1" ht="23.25" customHeight="1">
      <c r="A14" s="703"/>
      <c r="B14" s="664"/>
      <c r="C14" s="389" t="s">
        <v>221</v>
      </c>
      <c r="D14" s="684"/>
      <c r="E14" s="25"/>
      <c r="F14" s="25"/>
      <c r="G14" s="25"/>
      <c r="H14" s="407">
        <v>1133040</v>
      </c>
      <c r="I14" s="407">
        <v>849780</v>
      </c>
      <c r="J14" s="25"/>
      <c r="K14" s="25"/>
      <c r="L14" s="25"/>
      <c r="M14" s="25"/>
      <c r="N14" s="25"/>
      <c r="O14" s="246">
        <f t="shared" si="0"/>
        <v>0</v>
      </c>
      <c r="P14" s="329">
        <f t="shared" si="1"/>
        <v>1133040</v>
      </c>
      <c r="Q14" s="25"/>
      <c r="R14" s="25"/>
      <c r="S14" s="25"/>
      <c r="T14" s="148">
        <f t="shared" si="2"/>
        <v>1133040</v>
      </c>
      <c r="U14" s="316">
        <f t="shared" si="3"/>
        <v>0</v>
      </c>
      <c r="V14" s="25"/>
      <c r="W14" s="25"/>
      <c r="X14" s="25"/>
      <c r="Y14" s="25"/>
      <c r="Z14" s="372"/>
    </row>
    <row r="15" spans="1:26" s="28" customFormat="1" ht="26.25" customHeight="1">
      <c r="A15" s="703"/>
      <c r="B15" s="664"/>
      <c r="C15" s="389" t="s">
        <v>222</v>
      </c>
      <c r="D15" s="684"/>
      <c r="E15" s="25"/>
      <c r="F15" s="25"/>
      <c r="G15" s="25"/>
      <c r="H15" s="407">
        <v>472100</v>
      </c>
      <c r="I15" s="407">
        <v>354075</v>
      </c>
      <c r="J15" s="25"/>
      <c r="K15" s="25"/>
      <c r="L15" s="25"/>
      <c r="M15" s="25"/>
      <c r="N15" s="25"/>
      <c r="O15" s="246">
        <f t="shared" si="0"/>
        <v>0</v>
      </c>
      <c r="P15" s="329">
        <f t="shared" si="1"/>
        <v>472100</v>
      </c>
      <c r="Q15" s="25"/>
      <c r="R15" s="25"/>
      <c r="S15" s="25"/>
      <c r="T15" s="148">
        <f t="shared" si="2"/>
        <v>472100</v>
      </c>
      <c r="U15" s="316">
        <f t="shared" si="3"/>
        <v>0</v>
      </c>
      <c r="V15" s="25"/>
      <c r="W15" s="25"/>
      <c r="X15" s="25"/>
      <c r="Y15" s="25"/>
      <c r="Z15" s="372"/>
    </row>
    <row r="16" spans="1:26" s="28" customFormat="1" ht="23.25" customHeight="1">
      <c r="A16" s="703"/>
      <c r="B16" s="664"/>
      <c r="C16" s="389" t="s">
        <v>244</v>
      </c>
      <c r="D16" s="684"/>
      <c r="E16" s="25"/>
      <c r="F16" s="25"/>
      <c r="G16" s="25"/>
      <c r="H16" s="407">
        <v>1712489</v>
      </c>
      <c r="I16" s="407">
        <v>1284366.75</v>
      </c>
      <c r="J16" s="25"/>
      <c r="K16" s="25"/>
      <c r="L16" s="25"/>
      <c r="M16" s="25"/>
      <c r="N16" s="25"/>
      <c r="O16" s="246">
        <f t="shared" si="0"/>
        <v>0</v>
      </c>
      <c r="P16" s="329">
        <f t="shared" si="1"/>
        <v>1712489</v>
      </c>
      <c r="Q16" s="25"/>
      <c r="R16" s="25"/>
      <c r="S16" s="25"/>
      <c r="T16" s="148">
        <f t="shared" si="2"/>
        <v>1712489</v>
      </c>
      <c r="U16" s="316">
        <f t="shared" si="3"/>
        <v>0</v>
      </c>
      <c r="V16" s="25"/>
      <c r="W16" s="25"/>
      <c r="X16" s="25"/>
      <c r="Y16" s="25"/>
      <c r="Z16" s="372"/>
    </row>
    <row r="17" spans="1:26" s="28" customFormat="1" ht="26.25" customHeight="1">
      <c r="A17" s="703"/>
      <c r="B17" s="664"/>
      <c r="C17" s="389" t="s">
        <v>245</v>
      </c>
      <c r="D17" s="684"/>
      <c r="E17" s="25"/>
      <c r="F17" s="25"/>
      <c r="G17" s="25"/>
      <c r="H17" s="407">
        <v>1227460</v>
      </c>
      <c r="I17" s="407">
        <v>920595</v>
      </c>
      <c r="J17" s="25"/>
      <c r="K17" s="25"/>
      <c r="L17" s="25"/>
      <c r="M17" s="25"/>
      <c r="N17" s="25"/>
      <c r="O17" s="246">
        <f t="shared" si="0"/>
        <v>0</v>
      </c>
      <c r="P17" s="329">
        <f t="shared" si="1"/>
        <v>1227460</v>
      </c>
      <c r="Q17" s="25"/>
      <c r="R17" s="25"/>
      <c r="S17" s="25"/>
      <c r="T17" s="148">
        <f t="shared" si="2"/>
        <v>1227460</v>
      </c>
      <c r="U17" s="316">
        <f t="shared" si="3"/>
        <v>0</v>
      </c>
      <c r="V17" s="25"/>
      <c r="W17" s="25"/>
      <c r="X17" s="25"/>
      <c r="Y17" s="25"/>
      <c r="Z17" s="372"/>
    </row>
    <row r="18" spans="1:26" s="28" customFormat="1" ht="23.25" customHeight="1">
      <c r="A18" s="703"/>
      <c r="B18" s="664"/>
      <c r="C18" s="389" t="s">
        <v>246</v>
      </c>
      <c r="D18" s="684"/>
      <c r="E18" s="25"/>
      <c r="F18" s="25"/>
      <c r="G18" s="25"/>
      <c r="H18" s="407">
        <v>377680</v>
      </c>
      <c r="I18" s="407">
        <v>283260</v>
      </c>
      <c r="J18" s="25"/>
      <c r="K18" s="25"/>
      <c r="L18" s="25"/>
      <c r="M18" s="25"/>
      <c r="N18" s="25"/>
      <c r="O18" s="246">
        <f t="shared" si="0"/>
        <v>0</v>
      </c>
      <c r="P18" s="329">
        <f t="shared" si="1"/>
        <v>377680</v>
      </c>
      <c r="Q18" s="25"/>
      <c r="R18" s="25"/>
      <c r="S18" s="25"/>
      <c r="T18" s="148">
        <f t="shared" si="2"/>
        <v>377680</v>
      </c>
      <c r="U18" s="316">
        <f t="shared" si="3"/>
        <v>0</v>
      </c>
      <c r="V18" s="25"/>
      <c r="W18" s="25"/>
      <c r="X18" s="25"/>
      <c r="Y18" s="25"/>
      <c r="Z18" s="372"/>
    </row>
    <row r="19" spans="1:26" s="28" customFormat="1" ht="24" customHeight="1">
      <c r="A19" s="703"/>
      <c r="B19" s="664"/>
      <c r="C19" s="389" t="s">
        <v>227</v>
      </c>
      <c r="D19" s="684"/>
      <c r="E19" s="25"/>
      <c r="F19" s="25"/>
      <c r="G19" s="25"/>
      <c r="H19" s="407">
        <v>377680</v>
      </c>
      <c r="I19" s="407">
        <v>283260</v>
      </c>
      <c r="J19" s="25"/>
      <c r="K19" s="25"/>
      <c r="L19" s="25"/>
      <c r="M19" s="25"/>
      <c r="N19" s="25"/>
      <c r="O19" s="246">
        <f t="shared" si="0"/>
        <v>0</v>
      </c>
      <c r="P19" s="329">
        <f t="shared" si="1"/>
        <v>377680</v>
      </c>
      <c r="Q19" s="25"/>
      <c r="R19" s="25"/>
      <c r="S19" s="25"/>
      <c r="T19" s="148">
        <f t="shared" si="2"/>
        <v>377680</v>
      </c>
      <c r="U19" s="316">
        <f t="shared" si="3"/>
        <v>0</v>
      </c>
      <c r="V19" s="25"/>
      <c r="W19" s="25"/>
      <c r="X19" s="25"/>
      <c r="Y19" s="25"/>
      <c r="Z19" s="372"/>
    </row>
    <row r="20" spans="1:26" s="28" customFormat="1" ht="26.25" customHeight="1">
      <c r="A20" s="703"/>
      <c r="B20" s="664"/>
      <c r="C20" s="389" t="s">
        <v>247</v>
      </c>
      <c r="D20" s="684"/>
      <c r="E20" s="25"/>
      <c r="F20" s="25"/>
      <c r="G20" s="25"/>
      <c r="H20" s="407">
        <v>1416300</v>
      </c>
      <c r="I20" s="407">
        <v>1062225</v>
      </c>
      <c r="J20" s="25"/>
      <c r="K20" s="25"/>
      <c r="L20" s="25"/>
      <c r="M20" s="25"/>
      <c r="N20" s="25"/>
      <c r="O20" s="246">
        <f t="shared" si="0"/>
        <v>0</v>
      </c>
      <c r="P20" s="329">
        <f t="shared" si="1"/>
        <v>1416300</v>
      </c>
      <c r="Q20" s="25"/>
      <c r="R20" s="25"/>
      <c r="S20" s="25"/>
      <c r="T20" s="148">
        <f t="shared" si="2"/>
        <v>1416300</v>
      </c>
      <c r="U20" s="316">
        <f t="shared" si="3"/>
        <v>0</v>
      </c>
      <c r="V20" s="25"/>
      <c r="W20" s="25"/>
      <c r="X20" s="25"/>
      <c r="Y20" s="25"/>
      <c r="Z20" s="372"/>
    </row>
    <row r="21" spans="1:26" s="28" customFormat="1" ht="24" customHeight="1" thickBot="1">
      <c r="A21" s="703"/>
      <c r="B21" s="664"/>
      <c r="C21" s="390" t="s">
        <v>226</v>
      </c>
      <c r="D21" s="685"/>
      <c r="E21" s="342"/>
      <c r="F21" s="342"/>
      <c r="G21" s="342"/>
      <c r="H21" s="407">
        <v>377680</v>
      </c>
      <c r="I21" s="407">
        <v>283260</v>
      </c>
      <c r="J21" s="342"/>
      <c r="K21" s="342"/>
      <c r="L21" s="342"/>
      <c r="M21" s="342"/>
      <c r="N21" s="342"/>
      <c r="O21" s="246">
        <f t="shared" si="0"/>
        <v>0</v>
      </c>
      <c r="P21" s="329">
        <f t="shared" si="1"/>
        <v>377680</v>
      </c>
      <c r="Q21" s="342"/>
      <c r="R21" s="342"/>
      <c r="S21" s="342"/>
      <c r="T21" s="148">
        <f t="shared" si="2"/>
        <v>377680</v>
      </c>
      <c r="U21" s="316">
        <f t="shared" si="3"/>
        <v>0</v>
      </c>
      <c r="V21" s="342"/>
      <c r="W21" s="342"/>
      <c r="X21" s="342"/>
      <c r="Y21" s="342"/>
      <c r="Z21" s="374"/>
    </row>
    <row r="22" spans="1:26" s="28" customFormat="1" ht="23.25" customHeight="1" thickBot="1">
      <c r="A22" s="703"/>
      <c r="B22" s="742"/>
      <c r="C22" s="693" t="s">
        <v>361</v>
      </c>
      <c r="D22" s="694"/>
      <c r="E22" s="383">
        <f t="shared" ref="E22:N22" si="4">SUM(E11:E21)</f>
        <v>0</v>
      </c>
      <c r="F22" s="383">
        <f t="shared" si="4"/>
        <v>0</v>
      </c>
      <c r="G22" s="383">
        <f t="shared" si="4"/>
        <v>0</v>
      </c>
      <c r="H22" s="464">
        <f t="shared" si="4"/>
        <v>13531040</v>
      </c>
      <c r="I22" s="464">
        <f t="shared" si="4"/>
        <v>10148280</v>
      </c>
      <c r="J22" s="383">
        <f t="shared" si="4"/>
        <v>0</v>
      </c>
      <c r="K22" s="383">
        <f t="shared" si="4"/>
        <v>0</v>
      </c>
      <c r="L22" s="383">
        <f t="shared" si="4"/>
        <v>0</v>
      </c>
      <c r="M22" s="383">
        <f t="shared" si="4"/>
        <v>0</v>
      </c>
      <c r="N22" s="383">
        <f t="shared" si="4"/>
        <v>0</v>
      </c>
      <c r="O22" s="476">
        <f t="shared" si="0"/>
        <v>0</v>
      </c>
      <c r="P22" s="386">
        <f>SUM(P11:P21)</f>
        <v>13531040</v>
      </c>
      <c r="Q22" s="383">
        <f>SUM(Q11:Q21)</f>
        <v>0</v>
      </c>
      <c r="R22" s="383">
        <f>SUM(R11:R21)</f>
        <v>0</v>
      </c>
      <c r="S22" s="383">
        <f>SUM(S11:S21)</f>
        <v>0</v>
      </c>
      <c r="T22" s="398">
        <f>SUM(T11:T21)</f>
        <v>13531040</v>
      </c>
      <c r="U22" s="476">
        <f t="shared" si="3"/>
        <v>0</v>
      </c>
      <c r="V22" s="383">
        <f>SUM(V11:V21)</f>
        <v>0</v>
      </c>
      <c r="W22" s="383">
        <f>SUM(W11:W21)</f>
        <v>0</v>
      </c>
      <c r="X22" s="383">
        <f>SUM(X11:X21)</f>
        <v>0</v>
      </c>
      <c r="Y22" s="383">
        <f>SUM(Y11:Y21)</f>
        <v>0</v>
      </c>
      <c r="Z22" s="383">
        <f>SUM(Z11:Z21)</f>
        <v>0</v>
      </c>
    </row>
    <row r="23" spans="1:26" s="28" customFormat="1" ht="24" customHeight="1">
      <c r="A23" s="703"/>
      <c r="B23" s="664"/>
      <c r="C23" s="392" t="s">
        <v>224</v>
      </c>
      <c r="D23" s="683" t="s">
        <v>380</v>
      </c>
      <c r="E23" s="25"/>
      <c r="F23" s="25"/>
      <c r="G23" s="25"/>
      <c r="H23" s="407">
        <v>299479</v>
      </c>
      <c r="I23" s="408">
        <v>158723.87</v>
      </c>
      <c r="J23" s="25"/>
      <c r="K23" s="25"/>
      <c r="L23" s="25"/>
      <c r="M23" s="25"/>
      <c r="N23" s="25"/>
      <c r="O23" s="246">
        <f t="shared" si="0"/>
        <v>0</v>
      </c>
      <c r="P23" s="329">
        <f t="shared" ref="P23:P33" si="5">H23-M23+Z23</f>
        <v>299479</v>
      </c>
      <c r="Q23" s="25"/>
      <c r="R23" s="25"/>
      <c r="S23" s="25"/>
      <c r="T23" s="148">
        <f t="shared" ref="T23:T33" si="6">H23-R23</f>
        <v>299479</v>
      </c>
      <c r="U23" s="316">
        <f t="shared" si="3"/>
        <v>0</v>
      </c>
      <c r="V23" s="25"/>
      <c r="W23" s="25"/>
      <c r="X23" s="25"/>
      <c r="Y23" s="25"/>
      <c r="Z23" s="372"/>
    </row>
    <row r="24" spans="1:26" s="28" customFormat="1" ht="23.25" customHeight="1">
      <c r="A24" s="703"/>
      <c r="B24" s="664"/>
      <c r="C24" s="391" t="s">
        <v>223</v>
      </c>
      <c r="D24" s="684"/>
      <c r="E24" s="27"/>
      <c r="F24" s="27"/>
      <c r="G24" s="27"/>
      <c r="H24" s="407">
        <v>69750</v>
      </c>
      <c r="I24" s="407">
        <v>36967.5</v>
      </c>
      <c r="J24" s="27"/>
      <c r="K24" s="27"/>
      <c r="L24" s="27"/>
      <c r="M24" s="27"/>
      <c r="N24" s="27"/>
      <c r="O24" s="246">
        <f t="shared" si="0"/>
        <v>0</v>
      </c>
      <c r="P24" s="330">
        <f t="shared" si="5"/>
        <v>69750</v>
      </c>
      <c r="Q24" s="27"/>
      <c r="R24" s="27"/>
      <c r="S24" s="27"/>
      <c r="T24" s="59">
        <f t="shared" si="6"/>
        <v>69750</v>
      </c>
      <c r="U24" s="301">
        <f t="shared" si="3"/>
        <v>0</v>
      </c>
      <c r="V24" s="27"/>
      <c r="W24" s="27"/>
      <c r="X24" s="27"/>
      <c r="Y24" s="27"/>
      <c r="Z24" s="38"/>
    </row>
    <row r="25" spans="1:26" s="26" customFormat="1" ht="23.25" customHeight="1">
      <c r="A25" s="703"/>
      <c r="B25" s="664"/>
      <c r="C25" s="391" t="s">
        <v>243</v>
      </c>
      <c r="D25" s="684"/>
      <c r="E25" s="27"/>
      <c r="F25" s="27"/>
      <c r="G25" s="27"/>
      <c r="H25" s="407">
        <v>11160</v>
      </c>
      <c r="I25" s="407">
        <v>5914.8</v>
      </c>
      <c r="J25" s="27"/>
      <c r="K25" s="27"/>
      <c r="L25" s="27"/>
      <c r="M25" s="27"/>
      <c r="N25" s="27"/>
      <c r="O25" s="246">
        <f t="shared" si="0"/>
        <v>0</v>
      </c>
      <c r="P25" s="329">
        <f t="shared" si="5"/>
        <v>11160</v>
      </c>
      <c r="Q25" s="27"/>
      <c r="R25" s="27"/>
      <c r="S25" s="27"/>
      <c r="T25" s="148">
        <f t="shared" si="6"/>
        <v>11160</v>
      </c>
      <c r="U25" s="301">
        <f t="shared" si="3"/>
        <v>0</v>
      </c>
      <c r="V25" s="27"/>
      <c r="W25" s="27"/>
      <c r="X25" s="27"/>
      <c r="Y25" s="27"/>
      <c r="Z25" s="38"/>
    </row>
    <row r="26" spans="1:26" s="26" customFormat="1" ht="26.25" customHeight="1">
      <c r="A26" s="703"/>
      <c r="B26" s="664"/>
      <c r="C26" s="391" t="s">
        <v>221</v>
      </c>
      <c r="D26" s="684"/>
      <c r="E26" s="27"/>
      <c r="F26" s="27"/>
      <c r="G26" s="27"/>
      <c r="H26" s="407">
        <v>66960</v>
      </c>
      <c r="I26" s="407">
        <v>35489</v>
      </c>
      <c r="J26" s="27"/>
      <c r="K26" s="27"/>
      <c r="L26" s="27"/>
      <c r="M26" s="27"/>
      <c r="N26" s="27"/>
      <c r="O26" s="246">
        <f t="shared" si="0"/>
        <v>0</v>
      </c>
      <c r="P26" s="330">
        <f t="shared" si="5"/>
        <v>66960</v>
      </c>
      <c r="Q26" s="27"/>
      <c r="R26" s="27"/>
      <c r="S26" s="27"/>
      <c r="T26" s="59">
        <f t="shared" si="6"/>
        <v>66960</v>
      </c>
      <c r="U26" s="301">
        <f t="shared" si="3"/>
        <v>0</v>
      </c>
      <c r="V26" s="27"/>
      <c r="W26" s="27"/>
      <c r="X26" s="27"/>
      <c r="Y26" s="27"/>
      <c r="Z26" s="38"/>
    </row>
    <row r="27" spans="1:26" s="26" customFormat="1" ht="24" customHeight="1">
      <c r="A27" s="703"/>
      <c r="B27" s="664"/>
      <c r="C27" s="391" t="s">
        <v>222</v>
      </c>
      <c r="D27" s="684"/>
      <c r="E27" s="27"/>
      <c r="F27" s="27"/>
      <c r="G27" s="27"/>
      <c r="H27" s="407">
        <v>27900</v>
      </c>
      <c r="I27" s="407">
        <v>14787</v>
      </c>
      <c r="J27" s="27"/>
      <c r="K27" s="27"/>
      <c r="L27" s="27"/>
      <c r="M27" s="27"/>
      <c r="N27" s="27"/>
      <c r="O27" s="246">
        <f t="shared" si="0"/>
        <v>0</v>
      </c>
      <c r="P27" s="329">
        <f t="shared" si="5"/>
        <v>27900</v>
      </c>
      <c r="Q27" s="27"/>
      <c r="R27" s="27"/>
      <c r="S27" s="27"/>
      <c r="T27" s="148">
        <f t="shared" si="6"/>
        <v>27900</v>
      </c>
      <c r="U27" s="301">
        <f t="shared" si="3"/>
        <v>0</v>
      </c>
      <c r="V27" s="27"/>
      <c r="W27" s="27"/>
      <c r="X27" s="27"/>
      <c r="Y27" s="27"/>
      <c r="Z27" s="38"/>
    </row>
    <row r="28" spans="1:26" s="26" customFormat="1" ht="24.75" customHeight="1">
      <c r="A28" s="703"/>
      <c r="B28" s="664"/>
      <c r="C28" s="391" t="s">
        <v>244</v>
      </c>
      <c r="D28" s="684"/>
      <c r="E28" s="27"/>
      <c r="F28" s="27"/>
      <c r="G28" s="27"/>
      <c r="H28" s="407">
        <v>100511</v>
      </c>
      <c r="I28" s="407">
        <v>53270.83</v>
      </c>
      <c r="J28" s="27"/>
      <c r="K28" s="27"/>
      <c r="L28" s="27"/>
      <c r="M28" s="27"/>
      <c r="N28" s="27"/>
      <c r="O28" s="246">
        <f t="shared" si="0"/>
        <v>0</v>
      </c>
      <c r="P28" s="330">
        <f t="shared" si="5"/>
        <v>100511</v>
      </c>
      <c r="Q28" s="27"/>
      <c r="R28" s="27"/>
      <c r="S28" s="27"/>
      <c r="T28" s="59">
        <f t="shared" si="6"/>
        <v>100511</v>
      </c>
      <c r="U28" s="301">
        <f t="shared" si="3"/>
        <v>0</v>
      </c>
      <c r="V28" s="27"/>
      <c r="W28" s="27"/>
      <c r="X28" s="27"/>
      <c r="Y28" s="27"/>
      <c r="Z28" s="38"/>
    </row>
    <row r="29" spans="1:26" s="26" customFormat="1" ht="33.75" customHeight="1">
      <c r="A29" s="703"/>
      <c r="B29" s="664"/>
      <c r="C29" s="391" t="s">
        <v>245</v>
      </c>
      <c r="D29" s="684"/>
      <c r="E29" s="27"/>
      <c r="F29" s="27"/>
      <c r="G29" s="27"/>
      <c r="H29" s="407">
        <v>72540</v>
      </c>
      <c r="I29" s="407">
        <v>38446.200000000004</v>
      </c>
      <c r="J29" s="27"/>
      <c r="K29" s="27"/>
      <c r="L29" s="27"/>
      <c r="M29" s="27"/>
      <c r="N29" s="27"/>
      <c r="O29" s="246">
        <f t="shared" si="0"/>
        <v>0</v>
      </c>
      <c r="P29" s="329">
        <f t="shared" si="5"/>
        <v>72540</v>
      </c>
      <c r="Q29" s="27"/>
      <c r="R29" s="27"/>
      <c r="S29" s="27"/>
      <c r="T29" s="148">
        <f t="shared" si="6"/>
        <v>72540</v>
      </c>
      <c r="U29" s="301">
        <f t="shared" si="3"/>
        <v>0</v>
      </c>
      <c r="V29" s="27"/>
      <c r="W29" s="27"/>
      <c r="X29" s="27"/>
      <c r="Y29" s="27"/>
      <c r="Z29" s="38"/>
    </row>
    <row r="30" spans="1:26" s="26" customFormat="1" ht="25.5" customHeight="1">
      <c r="A30" s="703"/>
      <c r="B30" s="664"/>
      <c r="C30" s="391" t="s">
        <v>246</v>
      </c>
      <c r="D30" s="684"/>
      <c r="E30" s="27"/>
      <c r="F30" s="27"/>
      <c r="G30" s="27"/>
      <c r="H30" s="407">
        <v>22320</v>
      </c>
      <c r="I30" s="407">
        <v>11829.6</v>
      </c>
      <c r="J30" s="27"/>
      <c r="K30" s="27"/>
      <c r="L30" s="27"/>
      <c r="M30" s="27"/>
      <c r="N30" s="27"/>
      <c r="O30" s="246">
        <f t="shared" si="0"/>
        <v>0</v>
      </c>
      <c r="P30" s="330">
        <f t="shared" si="5"/>
        <v>22320</v>
      </c>
      <c r="Q30" s="27"/>
      <c r="R30" s="27"/>
      <c r="S30" s="27"/>
      <c r="T30" s="59">
        <f t="shared" si="6"/>
        <v>22320</v>
      </c>
      <c r="U30" s="301">
        <f t="shared" si="3"/>
        <v>0</v>
      </c>
      <c r="V30" s="27"/>
      <c r="W30" s="27"/>
      <c r="X30" s="27"/>
      <c r="Y30" s="27"/>
      <c r="Z30" s="38"/>
    </row>
    <row r="31" spans="1:26" s="26" customFormat="1" ht="29.25" customHeight="1">
      <c r="A31" s="703"/>
      <c r="B31" s="664"/>
      <c r="C31" s="391" t="s">
        <v>227</v>
      </c>
      <c r="D31" s="684"/>
      <c r="E31" s="27"/>
      <c r="F31" s="27"/>
      <c r="G31" s="27"/>
      <c r="H31" s="407">
        <v>22320</v>
      </c>
      <c r="I31" s="407">
        <v>11829.6</v>
      </c>
      <c r="J31" s="27"/>
      <c r="K31" s="27"/>
      <c r="L31" s="27"/>
      <c r="M31" s="27"/>
      <c r="N31" s="27"/>
      <c r="O31" s="246">
        <f t="shared" si="0"/>
        <v>0</v>
      </c>
      <c r="P31" s="329">
        <f t="shared" si="5"/>
        <v>22320</v>
      </c>
      <c r="Q31" s="27"/>
      <c r="R31" s="27"/>
      <c r="S31" s="27"/>
      <c r="T31" s="148">
        <f t="shared" si="6"/>
        <v>22320</v>
      </c>
      <c r="U31" s="301">
        <f t="shared" si="3"/>
        <v>0</v>
      </c>
      <c r="V31" s="27"/>
      <c r="W31" s="27"/>
      <c r="X31" s="27"/>
      <c r="Y31" s="27"/>
      <c r="Z31" s="38"/>
    </row>
    <row r="32" spans="1:26" s="26" customFormat="1" ht="23.25" customHeight="1">
      <c r="A32" s="703"/>
      <c r="B32" s="664"/>
      <c r="C32" s="391" t="s">
        <v>247</v>
      </c>
      <c r="D32" s="684"/>
      <c r="E32" s="27"/>
      <c r="F32" s="27"/>
      <c r="G32" s="27"/>
      <c r="H32" s="407">
        <v>83700</v>
      </c>
      <c r="I32" s="407">
        <v>44361</v>
      </c>
      <c r="J32" s="27"/>
      <c r="K32" s="27"/>
      <c r="L32" s="27"/>
      <c r="M32" s="27"/>
      <c r="N32" s="27"/>
      <c r="O32" s="246">
        <f t="shared" si="0"/>
        <v>0</v>
      </c>
      <c r="P32" s="330">
        <f t="shared" si="5"/>
        <v>83700</v>
      </c>
      <c r="Q32" s="27"/>
      <c r="R32" s="27"/>
      <c r="S32" s="27"/>
      <c r="T32" s="59">
        <f t="shared" si="6"/>
        <v>83700</v>
      </c>
      <c r="U32" s="301">
        <f t="shared" si="3"/>
        <v>0</v>
      </c>
      <c r="V32" s="27"/>
      <c r="W32" s="27"/>
      <c r="X32" s="27"/>
      <c r="Y32" s="27"/>
      <c r="Z32" s="38"/>
    </row>
    <row r="33" spans="1:26" s="26" customFormat="1" ht="25.5" customHeight="1" thickBot="1">
      <c r="A33" s="703"/>
      <c r="B33" s="664"/>
      <c r="C33" s="393" t="s">
        <v>226</v>
      </c>
      <c r="D33" s="685"/>
      <c r="E33" s="335"/>
      <c r="F33" s="335"/>
      <c r="G33" s="335"/>
      <c r="H33" s="407">
        <v>22320</v>
      </c>
      <c r="I33" s="407">
        <v>11829.6</v>
      </c>
      <c r="J33" s="335"/>
      <c r="K33" s="335"/>
      <c r="L33" s="335"/>
      <c r="M33" s="335"/>
      <c r="N33" s="335"/>
      <c r="O33" s="246">
        <f t="shared" si="0"/>
        <v>0</v>
      </c>
      <c r="P33" s="329">
        <f t="shared" si="5"/>
        <v>22320</v>
      </c>
      <c r="Q33" s="335"/>
      <c r="R33" s="335"/>
      <c r="S33" s="335"/>
      <c r="T33" s="148">
        <f t="shared" si="6"/>
        <v>22320</v>
      </c>
      <c r="U33" s="301">
        <f t="shared" si="3"/>
        <v>0</v>
      </c>
      <c r="V33" s="335"/>
      <c r="W33" s="335"/>
      <c r="X33" s="335"/>
      <c r="Y33" s="335"/>
      <c r="Z33" s="336"/>
    </row>
    <row r="34" spans="1:26" s="26" customFormat="1" ht="22.5" customHeight="1" thickBot="1">
      <c r="A34" s="692"/>
      <c r="B34" s="743"/>
      <c r="C34" s="693" t="s">
        <v>361</v>
      </c>
      <c r="D34" s="694"/>
      <c r="E34" s="383">
        <f t="shared" ref="E34:N34" si="7">SUM(E23:E33)</f>
        <v>0</v>
      </c>
      <c r="F34" s="383">
        <f t="shared" si="7"/>
        <v>0</v>
      </c>
      <c r="G34" s="383">
        <f t="shared" si="7"/>
        <v>0</v>
      </c>
      <c r="H34" s="464">
        <f t="shared" si="7"/>
        <v>798960</v>
      </c>
      <c r="I34" s="464">
        <f t="shared" si="7"/>
        <v>423448.99999999994</v>
      </c>
      <c r="J34" s="383">
        <f t="shared" si="7"/>
        <v>0</v>
      </c>
      <c r="K34" s="383">
        <f t="shared" si="7"/>
        <v>0</v>
      </c>
      <c r="L34" s="383">
        <f t="shared" si="7"/>
        <v>0</v>
      </c>
      <c r="M34" s="383">
        <f t="shared" si="7"/>
        <v>0</v>
      </c>
      <c r="N34" s="383">
        <f t="shared" si="7"/>
        <v>0</v>
      </c>
      <c r="O34" s="495">
        <f t="shared" si="0"/>
        <v>0</v>
      </c>
      <c r="P34" s="386">
        <f>SUM(P23:P33)</f>
        <v>798960</v>
      </c>
      <c r="Q34" s="383">
        <f>SUM(Q23:Q33)</f>
        <v>0</v>
      </c>
      <c r="R34" s="383">
        <f>SUM(R23:R33)</f>
        <v>0</v>
      </c>
      <c r="S34" s="383">
        <f>SUM(S23:S33)</f>
        <v>0</v>
      </c>
      <c r="T34" s="398">
        <f>SUM(T23:T33)</f>
        <v>798960</v>
      </c>
      <c r="U34" s="476">
        <f t="shared" si="3"/>
        <v>0</v>
      </c>
      <c r="V34" s="383">
        <f>SUM(V23:V33)</f>
        <v>0</v>
      </c>
      <c r="W34" s="383">
        <f>SUM(W23:W33)</f>
        <v>0</v>
      </c>
      <c r="X34" s="383">
        <f>SUM(X23:X33)</f>
        <v>0</v>
      </c>
      <c r="Y34" s="383">
        <f>SUM(Y23:Y33)</f>
        <v>0</v>
      </c>
      <c r="Z34" s="383">
        <f>SUM(Z23:Z33)</f>
        <v>0</v>
      </c>
    </row>
    <row r="35" spans="1:26" s="26" customFormat="1" ht="29.25" customHeight="1" thickBot="1">
      <c r="A35" s="686" t="s">
        <v>371</v>
      </c>
      <c r="B35" s="687"/>
      <c r="C35" s="687"/>
      <c r="D35" s="688"/>
      <c r="E35" s="380">
        <f t="shared" ref="E35:N35" si="8">E22+E34</f>
        <v>0</v>
      </c>
      <c r="F35" s="380">
        <f t="shared" si="8"/>
        <v>0</v>
      </c>
      <c r="G35" s="380">
        <f t="shared" si="8"/>
        <v>0</v>
      </c>
      <c r="H35" s="467">
        <f t="shared" si="8"/>
        <v>14330000</v>
      </c>
      <c r="I35" s="467">
        <f t="shared" si="8"/>
        <v>10571729</v>
      </c>
      <c r="J35" s="380">
        <f t="shared" si="8"/>
        <v>0</v>
      </c>
      <c r="K35" s="380">
        <f t="shared" si="8"/>
        <v>0</v>
      </c>
      <c r="L35" s="380">
        <f t="shared" si="8"/>
        <v>0</v>
      </c>
      <c r="M35" s="380">
        <f t="shared" si="8"/>
        <v>0</v>
      </c>
      <c r="N35" s="380">
        <f t="shared" si="8"/>
        <v>0</v>
      </c>
      <c r="O35" s="479">
        <f t="shared" si="0"/>
        <v>0</v>
      </c>
      <c r="P35" s="380">
        <f>P22+P34</f>
        <v>14330000</v>
      </c>
      <c r="Q35" s="380">
        <f>Q22+Q34</f>
        <v>0</v>
      </c>
      <c r="R35" s="380">
        <f>R22+R34</f>
        <v>0</v>
      </c>
      <c r="S35" s="380">
        <f>S22+S34</f>
        <v>0</v>
      </c>
      <c r="T35" s="380">
        <f>T22+T34</f>
        <v>14330000</v>
      </c>
      <c r="U35" s="479">
        <f t="shared" si="3"/>
        <v>0</v>
      </c>
      <c r="V35" s="380">
        <f>V22+V34</f>
        <v>0</v>
      </c>
      <c r="W35" s="380">
        <f>W22+W34</f>
        <v>0</v>
      </c>
      <c r="X35" s="380">
        <f>X22+X34</f>
        <v>0</v>
      </c>
      <c r="Y35" s="380">
        <f>Y22+Y34</f>
        <v>0</v>
      </c>
      <c r="Z35" s="380">
        <f>Z22+Z34</f>
        <v>0</v>
      </c>
    </row>
    <row r="36" spans="1:26" s="26" customFormat="1" ht="24" customHeight="1">
      <c r="A36" s="703" t="s">
        <v>248</v>
      </c>
      <c r="B36" s="664" t="s">
        <v>311</v>
      </c>
      <c r="C36" s="392" t="s">
        <v>224</v>
      </c>
      <c r="D36" s="683" t="s">
        <v>379</v>
      </c>
      <c r="E36" s="25"/>
      <c r="F36" s="25"/>
      <c r="G36" s="25"/>
      <c r="H36" s="407">
        <v>1961892</v>
      </c>
      <c r="I36" s="407">
        <v>1471419</v>
      </c>
      <c r="J36" s="25"/>
      <c r="K36" s="25"/>
      <c r="L36" s="25"/>
      <c r="M36" s="25"/>
      <c r="N36" s="25"/>
      <c r="O36" s="246">
        <f t="shared" si="0"/>
        <v>0</v>
      </c>
      <c r="P36" s="329">
        <f t="shared" ref="P36:P43" si="9">H36-M36+Z36</f>
        <v>1961892</v>
      </c>
      <c r="Q36" s="25"/>
      <c r="R36" s="25"/>
      <c r="S36" s="25"/>
      <c r="T36" s="148">
        <f t="shared" ref="T36:T43" si="10">H36-R36</f>
        <v>1961892</v>
      </c>
      <c r="U36" s="316">
        <f t="shared" si="3"/>
        <v>0</v>
      </c>
      <c r="V36" s="25"/>
      <c r="W36" s="25"/>
      <c r="X36" s="25"/>
      <c r="Y36" s="25"/>
      <c r="Z36" s="25"/>
    </row>
    <row r="37" spans="1:26" s="26" customFormat="1" ht="23.25" customHeight="1">
      <c r="A37" s="703"/>
      <c r="B37" s="664"/>
      <c r="C37" s="391" t="s">
        <v>223</v>
      </c>
      <c r="D37" s="684"/>
      <c r="E37" s="27"/>
      <c r="F37" s="27"/>
      <c r="G37" s="27"/>
      <c r="H37" s="407">
        <v>313120</v>
      </c>
      <c r="I37" s="407">
        <v>234840</v>
      </c>
      <c r="J37" s="27"/>
      <c r="K37" s="27"/>
      <c r="L37" s="27"/>
      <c r="M37" s="27"/>
      <c r="N37" s="27"/>
      <c r="O37" s="246">
        <f t="shared" si="0"/>
        <v>0</v>
      </c>
      <c r="P37" s="330">
        <f t="shared" si="9"/>
        <v>313120</v>
      </c>
      <c r="Q37" s="27"/>
      <c r="R37" s="27"/>
      <c r="S37" s="27"/>
      <c r="T37" s="59">
        <f t="shared" si="10"/>
        <v>313120</v>
      </c>
      <c r="U37" s="301">
        <f t="shared" si="3"/>
        <v>0</v>
      </c>
      <c r="V37" s="27"/>
      <c r="W37" s="27"/>
      <c r="X37" s="27"/>
      <c r="Y37" s="27"/>
      <c r="Z37" s="27"/>
    </row>
    <row r="38" spans="1:26" s="26" customFormat="1" ht="21" customHeight="1">
      <c r="A38" s="703"/>
      <c r="B38" s="664"/>
      <c r="C38" s="391" t="s">
        <v>243</v>
      </c>
      <c r="D38" s="684"/>
      <c r="E38" s="27"/>
      <c r="F38" s="27"/>
      <c r="G38" s="27"/>
      <c r="H38" s="407">
        <v>146775</v>
      </c>
      <c r="I38" s="407">
        <v>110081.25</v>
      </c>
      <c r="J38" s="27"/>
      <c r="K38" s="27"/>
      <c r="L38" s="27"/>
      <c r="M38" s="27"/>
      <c r="N38" s="27"/>
      <c r="O38" s="246">
        <f t="shared" si="0"/>
        <v>0</v>
      </c>
      <c r="P38" s="330">
        <f t="shared" si="9"/>
        <v>146775</v>
      </c>
      <c r="Q38" s="27"/>
      <c r="R38" s="27"/>
      <c r="S38" s="27"/>
      <c r="T38" s="59">
        <f t="shared" si="10"/>
        <v>146775</v>
      </c>
      <c r="U38" s="301">
        <f t="shared" si="3"/>
        <v>0</v>
      </c>
      <c r="V38" s="27"/>
      <c r="W38" s="27"/>
      <c r="X38" s="27"/>
      <c r="Y38" s="27"/>
      <c r="Z38" s="27"/>
    </row>
    <row r="39" spans="1:26" s="26" customFormat="1" ht="23.25" customHeight="1">
      <c r="A39" s="703"/>
      <c r="B39" s="664"/>
      <c r="C39" s="391" t="s">
        <v>221</v>
      </c>
      <c r="D39" s="684"/>
      <c r="E39" s="27"/>
      <c r="F39" s="27"/>
      <c r="G39" s="27"/>
      <c r="H39" s="407">
        <v>102742</v>
      </c>
      <c r="I39" s="407">
        <v>77056.5</v>
      </c>
      <c r="J39" s="27"/>
      <c r="K39" s="27"/>
      <c r="L39" s="27"/>
      <c r="M39" s="27"/>
      <c r="N39" s="27"/>
      <c r="O39" s="246">
        <f t="shared" si="0"/>
        <v>0</v>
      </c>
      <c r="P39" s="330">
        <f t="shared" si="9"/>
        <v>102742</v>
      </c>
      <c r="Q39" s="27"/>
      <c r="R39" s="27"/>
      <c r="S39" s="27"/>
      <c r="T39" s="148">
        <f t="shared" si="10"/>
        <v>102742</v>
      </c>
      <c r="U39" s="301">
        <f t="shared" si="3"/>
        <v>0</v>
      </c>
      <c r="V39" s="27"/>
      <c r="W39" s="27"/>
      <c r="X39" s="27"/>
      <c r="Y39" s="27"/>
      <c r="Z39" s="27"/>
    </row>
    <row r="40" spans="1:26" s="26" customFormat="1" ht="27" customHeight="1">
      <c r="A40" s="703"/>
      <c r="B40" s="664"/>
      <c r="C40" s="391" t="s">
        <v>222</v>
      </c>
      <c r="D40" s="684"/>
      <c r="E40" s="27"/>
      <c r="F40" s="27"/>
      <c r="G40" s="27"/>
      <c r="H40" s="407">
        <v>83173</v>
      </c>
      <c r="I40" s="407">
        <v>62379.75</v>
      </c>
      <c r="J40" s="27"/>
      <c r="K40" s="27"/>
      <c r="L40" s="27"/>
      <c r="M40" s="27"/>
      <c r="N40" s="27"/>
      <c r="O40" s="246">
        <f t="shared" si="0"/>
        <v>0</v>
      </c>
      <c r="P40" s="330">
        <f t="shared" si="9"/>
        <v>83173</v>
      </c>
      <c r="Q40" s="27"/>
      <c r="R40" s="27"/>
      <c r="S40" s="27"/>
      <c r="T40" s="59">
        <f t="shared" si="10"/>
        <v>83173</v>
      </c>
      <c r="U40" s="301">
        <f t="shared" si="3"/>
        <v>0</v>
      </c>
      <c r="V40" s="27"/>
      <c r="W40" s="27"/>
      <c r="X40" s="27"/>
      <c r="Y40" s="27"/>
      <c r="Z40" s="27"/>
    </row>
    <row r="41" spans="1:26" s="26" customFormat="1" ht="26.25" customHeight="1">
      <c r="A41" s="703"/>
      <c r="B41" s="664"/>
      <c r="C41" s="391" t="s">
        <v>244</v>
      </c>
      <c r="D41" s="684"/>
      <c r="E41" s="27"/>
      <c r="F41" s="27"/>
      <c r="G41" s="27"/>
      <c r="H41" s="407">
        <v>780843</v>
      </c>
      <c r="I41" s="407">
        <v>585632.25</v>
      </c>
      <c r="J41" s="27"/>
      <c r="K41" s="27"/>
      <c r="L41" s="27"/>
      <c r="M41" s="27"/>
      <c r="N41" s="27"/>
      <c r="O41" s="246">
        <f t="shared" si="0"/>
        <v>0</v>
      </c>
      <c r="P41" s="330">
        <f t="shared" si="9"/>
        <v>780843</v>
      </c>
      <c r="Q41" s="27"/>
      <c r="R41" s="27"/>
      <c r="S41" s="27"/>
      <c r="T41" s="59">
        <f t="shared" si="10"/>
        <v>780843</v>
      </c>
      <c r="U41" s="301">
        <f t="shared" si="3"/>
        <v>0</v>
      </c>
      <c r="V41" s="27"/>
      <c r="W41" s="27"/>
      <c r="X41" s="27"/>
      <c r="Y41" s="27"/>
      <c r="Z41" s="27"/>
    </row>
    <row r="42" spans="1:26" s="26" customFormat="1" ht="29.25" customHeight="1">
      <c r="A42" s="703"/>
      <c r="B42" s="664"/>
      <c r="C42" s="391" t="s">
        <v>245</v>
      </c>
      <c r="D42" s="684"/>
      <c r="E42" s="27"/>
      <c r="F42" s="27"/>
      <c r="G42" s="27"/>
      <c r="H42" s="407">
        <v>486315</v>
      </c>
      <c r="I42" s="407">
        <v>364736.25</v>
      </c>
      <c r="J42" s="27"/>
      <c r="K42" s="27"/>
      <c r="L42" s="27"/>
      <c r="M42" s="27"/>
      <c r="N42" s="27"/>
      <c r="O42" s="246">
        <f t="shared" si="0"/>
        <v>0</v>
      </c>
      <c r="P42" s="330">
        <f t="shared" si="9"/>
        <v>486315</v>
      </c>
      <c r="Q42" s="27"/>
      <c r="R42" s="27"/>
      <c r="S42" s="27"/>
      <c r="T42" s="148">
        <f t="shared" si="10"/>
        <v>486315</v>
      </c>
      <c r="U42" s="301">
        <f t="shared" si="3"/>
        <v>0</v>
      </c>
      <c r="V42" s="27"/>
      <c r="W42" s="27"/>
      <c r="X42" s="27"/>
      <c r="Y42" s="27"/>
      <c r="Z42" s="27"/>
    </row>
    <row r="43" spans="1:26" s="26" customFormat="1" ht="24" customHeight="1" thickBot="1">
      <c r="A43" s="703"/>
      <c r="B43" s="664"/>
      <c r="C43" s="393" t="s">
        <v>227</v>
      </c>
      <c r="D43" s="685"/>
      <c r="E43" s="335"/>
      <c r="F43" s="335"/>
      <c r="G43" s="335"/>
      <c r="H43" s="407">
        <v>39140</v>
      </c>
      <c r="I43" s="407">
        <v>29355</v>
      </c>
      <c r="J43" s="335"/>
      <c r="K43" s="335"/>
      <c r="L43" s="335"/>
      <c r="M43" s="335"/>
      <c r="N43" s="335"/>
      <c r="O43" s="246">
        <f t="shared" si="0"/>
        <v>0</v>
      </c>
      <c r="P43" s="330">
        <f t="shared" si="9"/>
        <v>39140</v>
      </c>
      <c r="Q43" s="335"/>
      <c r="R43" s="335"/>
      <c r="S43" s="335"/>
      <c r="T43" s="59">
        <f t="shared" si="10"/>
        <v>39140</v>
      </c>
      <c r="U43" s="301">
        <f t="shared" si="3"/>
        <v>0</v>
      </c>
      <c r="V43" s="335"/>
      <c r="W43" s="335"/>
      <c r="X43" s="335"/>
      <c r="Y43" s="335"/>
      <c r="Z43" s="335"/>
    </row>
    <row r="44" spans="1:26" s="26" customFormat="1" ht="24" customHeight="1" thickBot="1">
      <c r="A44" s="703"/>
      <c r="B44" s="664"/>
      <c r="C44" s="693" t="s">
        <v>361</v>
      </c>
      <c r="D44" s="694"/>
      <c r="E44" s="383">
        <f t="shared" ref="E44:N44" si="11">SUM(E36:E43)</f>
        <v>0</v>
      </c>
      <c r="F44" s="383">
        <f t="shared" si="11"/>
        <v>0</v>
      </c>
      <c r="G44" s="383">
        <f t="shared" si="11"/>
        <v>0</v>
      </c>
      <c r="H44" s="464">
        <f t="shared" si="11"/>
        <v>3914000</v>
      </c>
      <c r="I44" s="464">
        <f t="shared" si="11"/>
        <v>2935500</v>
      </c>
      <c r="J44" s="383">
        <f t="shared" si="11"/>
        <v>0</v>
      </c>
      <c r="K44" s="383">
        <f t="shared" si="11"/>
        <v>0</v>
      </c>
      <c r="L44" s="383">
        <f t="shared" si="11"/>
        <v>0</v>
      </c>
      <c r="M44" s="383">
        <f t="shared" si="11"/>
        <v>0</v>
      </c>
      <c r="N44" s="383">
        <f t="shared" si="11"/>
        <v>0</v>
      </c>
      <c r="O44" s="495">
        <f t="shared" si="0"/>
        <v>0</v>
      </c>
      <c r="P44" s="386">
        <f>SUM(P36:P43)</f>
        <v>3914000</v>
      </c>
      <c r="Q44" s="383">
        <f>SUM(Q36:Q43)</f>
        <v>0</v>
      </c>
      <c r="R44" s="383">
        <f>SUM(R36:R43)</f>
        <v>0</v>
      </c>
      <c r="S44" s="383">
        <f>SUM(S36:S43)</f>
        <v>0</v>
      </c>
      <c r="T44" s="398">
        <f>SUM(T36:T43)</f>
        <v>3914000</v>
      </c>
      <c r="U44" s="476">
        <f t="shared" si="3"/>
        <v>0</v>
      </c>
      <c r="V44" s="383">
        <f>SUM(V36:V43)</f>
        <v>0</v>
      </c>
      <c r="W44" s="383">
        <f>SUM(W36:W43)</f>
        <v>0</v>
      </c>
      <c r="X44" s="383">
        <f>SUM(X36:X43)</f>
        <v>0</v>
      </c>
      <c r="Y44" s="383">
        <f>SUM(Y36:Y43)</f>
        <v>0</v>
      </c>
      <c r="Z44" s="383">
        <f>SUM(Z36:Z43)</f>
        <v>0</v>
      </c>
    </row>
    <row r="45" spans="1:26" s="26" customFormat="1" ht="25.5" customHeight="1">
      <c r="A45" s="703"/>
      <c r="B45" s="664"/>
      <c r="C45" s="392" t="s">
        <v>224</v>
      </c>
      <c r="D45" s="683" t="s">
        <v>380</v>
      </c>
      <c r="E45" s="25"/>
      <c r="F45" s="25"/>
      <c r="G45" s="25"/>
      <c r="H45" s="407">
        <v>43108</v>
      </c>
      <c r="I45" s="409">
        <v>22847</v>
      </c>
      <c r="J45" s="25"/>
      <c r="K45" s="25"/>
      <c r="L45" s="25"/>
      <c r="M45" s="25"/>
      <c r="N45" s="25"/>
      <c r="O45" s="246">
        <f t="shared" si="0"/>
        <v>0</v>
      </c>
      <c r="P45" s="329">
        <f t="shared" ref="P45:P52" si="12">H45-M45+Z45</f>
        <v>43108</v>
      </c>
      <c r="Q45" s="25"/>
      <c r="R45" s="25"/>
      <c r="S45" s="25"/>
      <c r="T45" s="148">
        <f t="shared" ref="T45:T52" si="13">H45-R45</f>
        <v>43108</v>
      </c>
      <c r="U45" s="316">
        <f t="shared" si="3"/>
        <v>0</v>
      </c>
      <c r="V45" s="25"/>
      <c r="W45" s="25"/>
      <c r="X45" s="25"/>
      <c r="Y45" s="25"/>
      <c r="Z45" s="25"/>
    </row>
    <row r="46" spans="1:26" s="26" customFormat="1" ht="22.5" customHeight="1">
      <c r="A46" s="703"/>
      <c r="B46" s="664"/>
      <c r="C46" s="391" t="s">
        <v>223</v>
      </c>
      <c r="D46" s="684"/>
      <c r="E46" s="27"/>
      <c r="F46" s="27"/>
      <c r="G46" s="27"/>
      <c r="H46" s="407">
        <v>6880</v>
      </c>
      <c r="I46" s="407">
        <v>3647</v>
      </c>
      <c r="J46" s="27"/>
      <c r="K46" s="27"/>
      <c r="L46" s="27"/>
      <c r="M46" s="27"/>
      <c r="N46" s="27"/>
      <c r="O46" s="246">
        <f t="shared" ref="O46:O52" si="14">M46/H46</f>
        <v>0</v>
      </c>
      <c r="P46" s="330">
        <f t="shared" si="12"/>
        <v>6880</v>
      </c>
      <c r="Q46" s="27"/>
      <c r="R46" s="27"/>
      <c r="S46" s="27"/>
      <c r="T46" s="59">
        <f t="shared" si="13"/>
        <v>6880</v>
      </c>
      <c r="U46" s="301">
        <f t="shared" si="3"/>
        <v>0</v>
      </c>
      <c r="V46" s="27"/>
      <c r="W46" s="27"/>
      <c r="X46" s="27"/>
      <c r="Y46" s="27"/>
      <c r="Z46" s="27"/>
    </row>
    <row r="47" spans="1:26" s="26" customFormat="1" ht="24" customHeight="1">
      <c r="A47" s="703"/>
      <c r="B47" s="664"/>
      <c r="C47" s="391" t="s">
        <v>243</v>
      </c>
      <c r="D47" s="684"/>
      <c r="E47" s="27"/>
      <c r="F47" s="27"/>
      <c r="G47" s="27"/>
      <c r="H47" s="407">
        <v>3225</v>
      </c>
      <c r="I47" s="407">
        <v>1709</v>
      </c>
      <c r="J47" s="27"/>
      <c r="K47" s="27"/>
      <c r="L47" s="27"/>
      <c r="M47" s="27"/>
      <c r="N47" s="27"/>
      <c r="O47" s="246">
        <f t="shared" si="14"/>
        <v>0</v>
      </c>
      <c r="P47" s="330">
        <f t="shared" si="12"/>
        <v>3225</v>
      </c>
      <c r="Q47" s="27"/>
      <c r="R47" s="27"/>
      <c r="S47" s="27"/>
      <c r="T47" s="59">
        <f t="shared" si="13"/>
        <v>3225</v>
      </c>
      <c r="U47" s="316">
        <f t="shared" ref="U47:U52" si="15">R47/H47</f>
        <v>0</v>
      </c>
      <c r="V47" s="27"/>
      <c r="W47" s="27"/>
      <c r="X47" s="27"/>
      <c r="Y47" s="27"/>
      <c r="Z47" s="27"/>
    </row>
    <row r="48" spans="1:26" s="26" customFormat="1" ht="22.5" customHeight="1">
      <c r="A48" s="703"/>
      <c r="B48" s="664"/>
      <c r="C48" s="391" t="s">
        <v>221</v>
      </c>
      <c r="D48" s="684"/>
      <c r="E48" s="27"/>
      <c r="F48" s="27"/>
      <c r="G48" s="27"/>
      <c r="H48" s="407">
        <v>2258</v>
      </c>
      <c r="I48" s="407">
        <v>1197</v>
      </c>
      <c r="J48" s="27"/>
      <c r="K48" s="27"/>
      <c r="L48" s="27"/>
      <c r="M48" s="27"/>
      <c r="N48" s="27"/>
      <c r="O48" s="246">
        <f t="shared" si="14"/>
        <v>0</v>
      </c>
      <c r="P48" s="330">
        <f t="shared" si="12"/>
        <v>2258</v>
      </c>
      <c r="Q48" s="27"/>
      <c r="R48" s="27"/>
      <c r="S48" s="27"/>
      <c r="T48" s="59">
        <f t="shared" si="13"/>
        <v>2258</v>
      </c>
      <c r="U48" s="301">
        <f t="shared" si="15"/>
        <v>0</v>
      </c>
      <c r="V48" s="27"/>
      <c r="W48" s="27"/>
      <c r="X48" s="27"/>
      <c r="Y48" s="27"/>
      <c r="Z48" s="27"/>
    </row>
    <row r="49" spans="1:26" s="26" customFormat="1" ht="22.5" customHeight="1">
      <c r="A49" s="703"/>
      <c r="B49" s="664"/>
      <c r="C49" s="391" t="s">
        <v>222</v>
      </c>
      <c r="D49" s="684"/>
      <c r="E49" s="27"/>
      <c r="F49" s="27"/>
      <c r="G49" s="27"/>
      <c r="H49" s="407">
        <v>1827</v>
      </c>
      <c r="I49" s="407">
        <v>968</v>
      </c>
      <c r="J49" s="27"/>
      <c r="K49" s="27"/>
      <c r="L49" s="27"/>
      <c r="M49" s="27"/>
      <c r="N49" s="27"/>
      <c r="O49" s="246">
        <f t="shared" si="14"/>
        <v>0</v>
      </c>
      <c r="P49" s="330">
        <f t="shared" si="12"/>
        <v>1827</v>
      </c>
      <c r="Q49" s="27"/>
      <c r="R49" s="27"/>
      <c r="S49" s="27"/>
      <c r="T49" s="59">
        <f t="shared" si="13"/>
        <v>1827</v>
      </c>
      <c r="U49" s="316">
        <f t="shared" si="15"/>
        <v>0</v>
      </c>
      <c r="V49" s="27"/>
      <c r="W49" s="27"/>
      <c r="X49" s="27"/>
      <c r="Y49" s="27"/>
      <c r="Z49" s="27"/>
    </row>
    <row r="50" spans="1:26" s="26" customFormat="1" ht="25.5" customHeight="1">
      <c r="A50" s="703"/>
      <c r="B50" s="664"/>
      <c r="C50" s="391" t="s">
        <v>244</v>
      </c>
      <c r="D50" s="684"/>
      <c r="E50" s="27"/>
      <c r="F50" s="27"/>
      <c r="G50" s="27"/>
      <c r="H50" s="407">
        <v>17157</v>
      </c>
      <c r="I50" s="407">
        <v>9093</v>
      </c>
      <c r="J50" s="27"/>
      <c r="K50" s="27"/>
      <c r="L50" s="27"/>
      <c r="M50" s="27"/>
      <c r="N50" s="27"/>
      <c r="O50" s="246">
        <f t="shared" si="14"/>
        <v>0</v>
      </c>
      <c r="P50" s="330">
        <f t="shared" si="12"/>
        <v>17157</v>
      </c>
      <c r="Q50" s="27"/>
      <c r="R50" s="27"/>
      <c r="S50" s="27"/>
      <c r="T50" s="59">
        <f t="shared" si="13"/>
        <v>17157</v>
      </c>
      <c r="U50" s="301">
        <f t="shared" si="15"/>
        <v>0</v>
      </c>
      <c r="V50" s="27"/>
      <c r="W50" s="27"/>
      <c r="X50" s="27"/>
      <c r="Y50" s="27"/>
      <c r="Z50" s="27"/>
    </row>
    <row r="51" spans="1:26" s="26" customFormat="1" ht="25.5" customHeight="1">
      <c r="A51" s="703"/>
      <c r="B51" s="664"/>
      <c r="C51" s="391" t="s">
        <v>245</v>
      </c>
      <c r="D51" s="684"/>
      <c r="E51" s="27"/>
      <c r="F51" s="27"/>
      <c r="G51" s="27"/>
      <c r="H51" s="407">
        <v>10685</v>
      </c>
      <c r="I51" s="407">
        <v>5663</v>
      </c>
      <c r="J51" s="27"/>
      <c r="K51" s="27"/>
      <c r="L51" s="27"/>
      <c r="M51" s="27"/>
      <c r="N51" s="27"/>
      <c r="O51" s="246">
        <f t="shared" si="14"/>
        <v>0</v>
      </c>
      <c r="P51" s="330">
        <f t="shared" si="12"/>
        <v>10685</v>
      </c>
      <c r="Q51" s="27"/>
      <c r="R51" s="27"/>
      <c r="S51" s="27"/>
      <c r="T51" s="59">
        <f t="shared" si="13"/>
        <v>10685</v>
      </c>
      <c r="U51" s="316">
        <f t="shared" si="15"/>
        <v>0</v>
      </c>
      <c r="V51" s="27"/>
      <c r="W51" s="27"/>
      <c r="X51" s="27"/>
      <c r="Y51" s="27"/>
      <c r="Z51" s="27"/>
    </row>
    <row r="52" spans="1:26" s="26" customFormat="1" ht="23.25" customHeight="1" thickBot="1">
      <c r="A52" s="703"/>
      <c r="B52" s="664"/>
      <c r="C52" s="393" t="s">
        <v>227</v>
      </c>
      <c r="D52" s="685"/>
      <c r="E52" s="335"/>
      <c r="F52" s="335"/>
      <c r="G52" s="335"/>
      <c r="H52" s="407">
        <v>860</v>
      </c>
      <c r="I52" s="407">
        <v>456</v>
      </c>
      <c r="J52" s="335"/>
      <c r="K52" s="335"/>
      <c r="L52" s="335"/>
      <c r="M52" s="335"/>
      <c r="N52" s="335"/>
      <c r="O52" s="246">
        <f t="shared" si="14"/>
        <v>0</v>
      </c>
      <c r="P52" s="330">
        <f t="shared" si="12"/>
        <v>860</v>
      </c>
      <c r="Q52" s="335"/>
      <c r="R52" s="335"/>
      <c r="S52" s="335"/>
      <c r="T52" s="59">
        <f t="shared" si="13"/>
        <v>860</v>
      </c>
      <c r="U52" s="301">
        <f t="shared" si="15"/>
        <v>0</v>
      </c>
      <c r="V52" s="335"/>
      <c r="W52" s="335"/>
      <c r="X52" s="335"/>
      <c r="Y52" s="335"/>
      <c r="Z52" s="335"/>
    </row>
    <row r="53" spans="1:26" s="26" customFormat="1" ht="22.5" customHeight="1" thickBot="1">
      <c r="A53" s="703"/>
      <c r="B53" s="664"/>
      <c r="C53" s="693" t="s">
        <v>361</v>
      </c>
      <c r="D53" s="694"/>
      <c r="E53" s="383">
        <f>SUM(E45:E52)</f>
        <v>0</v>
      </c>
      <c r="F53" s="383">
        <f t="shared" ref="F53:G53" si="16">SUM(F45:F52)</f>
        <v>0</v>
      </c>
      <c r="G53" s="383">
        <f t="shared" si="16"/>
        <v>0</v>
      </c>
      <c r="H53" s="464">
        <f>SUM(H45:H52)</f>
        <v>86000</v>
      </c>
      <c r="I53" s="464">
        <f>SUM(I45:I52)</f>
        <v>45580</v>
      </c>
      <c r="J53" s="383">
        <f>SUM(J45:J52)</f>
        <v>0</v>
      </c>
      <c r="K53" s="383">
        <f t="shared" ref="K53:N53" si="17">SUM(K45:K52)</f>
        <v>0</v>
      </c>
      <c r="L53" s="383">
        <f t="shared" si="17"/>
        <v>0</v>
      </c>
      <c r="M53" s="383">
        <f t="shared" si="17"/>
        <v>0</v>
      </c>
      <c r="N53" s="383">
        <f t="shared" si="17"/>
        <v>0</v>
      </c>
      <c r="O53" s="495">
        <f t="shared" ref="O53:O63" si="18">M53/H53</f>
        <v>0</v>
      </c>
      <c r="P53" s="386">
        <f>SUM(P45:P52)</f>
        <v>86000</v>
      </c>
      <c r="Q53" s="383">
        <f>SUM(Q45:Q52)</f>
        <v>0</v>
      </c>
      <c r="R53" s="383">
        <f t="shared" ref="R53:Z53" si="19">SUM(R45:R52)</f>
        <v>0</v>
      </c>
      <c r="S53" s="383">
        <f t="shared" si="19"/>
        <v>0</v>
      </c>
      <c r="T53" s="398">
        <f t="shared" si="19"/>
        <v>86000</v>
      </c>
      <c r="U53" s="476">
        <f>R53/H53</f>
        <v>0</v>
      </c>
      <c r="V53" s="383">
        <f t="shared" si="19"/>
        <v>0</v>
      </c>
      <c r="W53" s="383">
        <f t="shared" si="19"/>
        <v>0</v>
      </c>
      <c r="X53" s="383">
        <f t="shared" si="19"/>
        <v>0</v>
      </c>
      <c r="Y53" s="383">
        <f t="shared" si="19"/>
        <v>0</v>
      </c>
      <c r="Z53" s="383">
        <f t="shared" si="19"/>
        <v>0</v>
      </c>
    </row>
    <row r="54" spans="1:26" s="26" customFormat="1" ht="29.25" customHeight="1" thickBot="1">
      <c r="A54" s="686" t="s">
        <v>372</v>
      </c>
      <c r="B54" s="687"/>
      <c r="C54" s="687"/>
      <c r="D54" s="688"/>
      <c r="E54" s="79">
        <f>E44+E53</f>
        <v>0</v>
      </c>
      <c r="F54" s="79">
        <f t="shared" ref="F54:G54" si="20">F44+F53</f>
        <v>0</v>
      </c>
      <c r="G54" s="79">
        <f t="shared" si="20"/>
        <v>0</v>
      </c>
      <c r="H54" s="465">
        <f>H44+H53</f>
        <v>4000000</v>
      </c>
      <c r="I54" s="465">
        <f>I44+I53</f>
        <v>2981080</v>
      </c>
      <c r="J54" s="79">
        <f>J44+J53</f>
        <v>0</v>
      </c>
      <c r="K54" s="79">
        <f t="shared" ref="K54:N54" si="21">K44+K53</f>
        <v>0</v>
      </c>
      <c r="L54" s="79">
        <f t="shared" si="21"/>
        <v>0</v>
      </c>
      <c r="M54" s="79">
        <f t="shared" si="21"/>
        <v>0</v>
      </c>
      <c r="N54" s="79">
        <f t="shared" si="21"/>
        <v>0</v>
      </c>
      <c r="O54" s="479">
        <f t="shared" si="18"/>
        <v>0</v>
      </c>
      <c r="P54" s="79">
        <f>P44+P53</f>
        <v>4000000</v>
      </c>
      <c r="Q54" s="79">
        <f t="shared" ref="Q54:Z54" si="22">Q44+Q53</f>
        <v>0</v>
      </c>
      <c r="R54" s="79">
        <f t="shared" si="22"/>
        <v>0</v>
      </c>
      <c r="S54" s="79">
        <f t="shared" si="22"/>
        <v>0</v>
      </c>
      <c r="T54" s="79">
        <f t="shared" si="22"/>
        <v>4000000</v>
      </c>
      <c r="U54" s="479">
        <f>R54/H54</f>
        <v>0</v>
      </c>
      <c r="V54" s="79">
        <f t="shared" si="22"/>
        <v>0</v>
      </c>
      <c r="W54" s="79">
        <f t="shared" si="22"/>
        <v>0</v>
      </c>
      <c r="X54" s="79">
        <f t="shared" si="22"/>
        <v>0</v>
      </c>
      <c r="Y54" s="79">
        <f t="shared" si="22"/>
        <v>0</v>
      </c>
      <c r="Z54" s="79">
        <f t="shared" si="22"/>
        <v>0</v>
      </c>
    </row>
    <row r="55" spans="1:26" s="26" customFormat="1" ht="29.25" customHeight="1">
      <c r="A55" s="691" t="s">
        <v>251</v>
      </c>
      <c r="B55" s="667" t="s">
        <v>367</v>
      </c>
      <c r="C55" s="394" t="s">
        <v>224</v>
      </c>
      <c r="D55" s="400"/>
      <c r="E55" s="157">
        <v>1704</v>
      </c>
      <c r="F55" s="157">
        <v>800824137.75999963</v>
      </c>
      <c r="G55" s="157">
        <v>378449499.59500039</v>
      </c>
      <c r="H55" s="407">
        <v>199752740</v>
      </c>
      <c r="I55" s="408">
        <v>148229639</v>
      </c>
      <c r="J55" s="157">
        <v>100</v>
      </c>
      <c r="K55" s="157">
        <v>176810273.10000005</v>
      </c>
      <c r="L55" s="157">
        <v>266</v>
      </c>
      <c r="M55" s="157">
        <v>124504764.06499997</v>
      </c>
      <c r="N55" s="157">
        <v>92984740.121250033</v>
      </c>
      <c r="O55" s="249">
        <f t="shared" si="18"/>
        <v>0.62329439919071927</v>
      </c>
      <c r="P55" s="366">
        <f t="shared" ref="P55:P117" si="23">H55-M55+Z55</f>
        <v>77201496.935000032</v>
      </c>
      <c r="Q55" s="157">
        <v>102</v>
      </c>
      <c r="R55" s="157">
        <v>13302595.489999998</v>
      </c>
      <c r="S55" s="157">
        <v>9976946.4300000016</v>
      </c>
      <c r="T55" s="158">
        <f t="shared" ref="T55:T67" si="24">H55-R55</f>
        <v>186450144.50999999</v>
      </c>
      <c r="U55" s="367">
        <f>R55/H55</f>
        <v>6.6595309230802036E-2</v>
      </c>
      <c r="V55" s="157">
        <v>3</v>
      </c>
      <c r="W55" s="157">
        <v>51</v>
      </c>
      <c r="X55" s="157">
        <v>7162375.79</v>
      </c>
      <c r="Y55" s="157">
        <v>5371781.7599999988</v>
      </c>
      <c r="Z55" s="368">
        <v>1953521</v>
      </c>
    </row>
    <row r="56" spans="1:26" s="26" customFormat="1" ht="29.25" customHeight="1">
      <c r="A56" s="703"/>
      <c r="B56" s="668"/>
      <c r="C56" s="391" t="s">
        <v>223</v>
      </c>
      <c r="D56" s="401"/>
      <c r="E56" s="25">
        <f>E63+E70</f>
        <v>0</v>
      </c>
      <c r="F56" s="25">
        <f t="shared" ref="F56:G56" si="25">F63+F70</f>
        <v>0</v>
      </c>
      <c r="G56" s="25">
        <f t="shared" si="25"/>
        <v>0</v>
      </c>
      <c r="H56" s="407">
        <v>18000000</v>
      </c>
      <c r="I56" s="415">
        <v>13356648</v>
      </c>
      <c r="J56" s="25">
        <f t="shared" ref="J56:N56" si="26">J63+J70</f>
        <v>0</v>
      </c>
      <c r="K56" s="25">
        <f t="shared" si="26"/>
        <v>0</v>
      </c>
      <c r="L56" s="25">
        <f t="shared" si="26"/>
        <v>0</v>
      </c>
      <c r="M56" s="25">
        <f>M63+M70</f>
        <v>0</v>
      </c>
      <c r="N56" s="25">
        <f t="shared" si="26"/>
        <v>0</v>
      </c>
      <c r="O56" s="247">
        <f t="shared" si="18"/>
        <v>0</v>
      </c>
      <c r="P56" s="329">
        <f t="shared" si="23"/>
        <v>18000000</v>
      </c>
      <c r="Q56" s="25">
        <f t="shared" ref="Q56:S56" si="27">Q63+Q70</f>
        <v>0</v>
      </c>
      <c r="R56" s="25">
        <f t="shared" si="27"/>
        <v>0</v>
      </c>
      <c r="S56" s="25">
        <f t="shared" si="27"/>
        <v>0</v>
      </c>
      <c r="T56" s="59">
        <f t="shared" si="24"/>
        <v>18000000</v>
      </c>
      <c r="U56" s="301">
        <f>R56/H56</f>
        <v>0</v>
      </c>
      <c r="V56" s="25">
        <f t="shared" ref="V56:Z56" si="28">V63+V70</f>
        <v>0</v>
      </c>
      <c r="W56" s="25">
        <f t="shared" si="28"/>
        <v>0</v>
      </c>
      <c r="X56" s="25">
        <f t="shared" si="28"/>
        <v>0</v>
      </c>
      <c r="Y56" s="25">
        <f t="shared" si="28"/>
        <v>0</v>
      </c>
      <c r="Z56" s="372">
        <f t="shared" si="28"/>
        <v>0</v>
      </c>
    </row>
    <row r="57" spans="1:26" s="26" customFormat="1" ht="29.25" customHeight="1" thickBot="1">
      <c r="A57" s="692"/>
      <c r="B57" s="669"/>
      <c r="C57" s="393" t="s">
        <v>246</v>
      </c>
      <c r="D57" s="402"/>
      <c r="E57" s="342">
        <f>E67+E74</f>
        <v>4</v>
      </c>
      <c r="F57" s="342">
        <f t="shared" ref="F57:G57" si="29">F67+F74</f>
        <v>2205668.65</v>
      </c>
      <c r="G57" s="342">
        <f t="shared" si="29"/>
        <v>1065884.32</v>
      </c>
      <c r="H57" s="407">
        <v>10000000</v>
      </c>
      <c r="I57" s="416">
        <v>7420360</v>
      </c>
      <c r="J57" s="342">
        <f>J67+J74</f>
        <v>2</v>
      </c>
      <c r="K57" s="342">
        <f>K67+K74</f>
        <v>407313.14</v>
      </c>
      <c r="L57" s="342">
        <f t="shared" ref="L57:N57" si="30">L67+L74</f>
        <v>0</v>
      </c>
      <c r="M57" s="342">
        <f>M67+M74</f>
        <v>0</v>
      </c>
      <c r="N57" s="342">
        <f t="shared" si="30"/>
        <v>0</v>
      </c>
      <c r="O57" s="247">
        <f t="shared" si="18"/>
        <v>0</v>
      </c>
      <c r="P57" s="345">
        <f t="shared" si="23"/>
        <v>10000000</v>
      </c>
      <c r="Q57" s="342">
        <f t="shared" ref="Q57:S57" si="31">Q67+Q74</f>
        <v>0</v>
      </c>
      <c r="R57" s="342">
        <f t="shared" si="31"/>
        <v>0</v>
      </c>
      <c r="S57" s="342">
        <f t="shared" si="31"/>
        <v>0</v>
      </c>
      <c r="T57" s="153">
        <f t="shared" si="24"/>
        <v>10000000</v>
      </c>
      <c r="U57" s="373">
        <f t="shared" ref="U57" si="32">R57/H57</f>
        <v>0</v>
      </c>
      <c r="V57" s="342">
        <f t="shared" ref="V57:Z57" si="33">V67+V74</f>
        <v>0</v>
      </c>
      <c r="W57" s="342">
        <f t="shared" si="33"/>
        <v>0</v>
      </c>
      <c r="X57" s="342">
        <f t="shared" si="33"/>
        <v>0</v>
      </c>
      <c r="Y57" s="342">
        <f t="shared" si="33"/>
        <v>0</v>
      </c>
      <c r="Z57" s="374">
        <f t="shared" si="33"/>
        <v>0</v>
      </c>
    </row>
    <row r="58" spans="1:26" s="26" customFormat="1" ht="63.75" customHeight="1" thickBot="1">
      <c r="A58" s="381" t="s">
        <v>252</v>
      </c>
      <c r="B58" s="382" t="s">
        <v>368</v>
      </c>
      <c r="C58" s="387" t="s">
        <v>221</v>
      </c>
      <c r="D58" s="403"/>
      <c r="E58" s="375">
        <f>E65+E72</f>
        <v>618</v>
      </c>
      <c r="F58" s="375">
        <f t="shared" ref="F58:G58" si="34">F65+F72</f>
        <v>597628109.175614</v>
      </c>
      <c r="G58" s="375">
        <f t="shared" si="34"/>
        <v>285769046.67000008</v>
      </c>
      <c r="H58" s="474">
        <v>200000000</v>
      </c>
      <c r="I58" s="474">
        <v>148275200</v>
      </c>
      <c r="J58" s="375">
        <f t="shared" ref="J58:K58" si="35">J65+J72</f>
        <v>155</v>
      </c>
      <c r="K58" s="375">
        <f t="shared" si="35"/>
        <v>188598693.45000002</v>
      </c>
      <c r="L58" s="375">
        <f>L65+L72</f>
        <v>412</v>
      </c>
      <c r="M58" s="375">
        <f t="shared" ref="M58:N58" si="36">M65+M72</f>
        <v>166486767.76999983</v>
      </c>
      <c r="N58" s="375">
        <f t="shared" si="36"/>
        <v>124350693.83750008</v>
      </c>
      <c r="O58" s="376">
        <f t="shared" si="18"/>
        <v>0.83243383884999911</v>
      </c>
      <c r="P58" s="377">
        <f>H58-M58+Z58</f>
        <v>34896395.450000167</v>
      </c>
      <c r="Q58" s="375">
        <f>Q65+Q72</f>
        <v>38</v>
      </c>
      <c r="R58" s="375">
        <f t="shared" ref="R58:S58" si="37">R65+R72</f>
        <v>9168975.7200000007</v>
      </c>
      <c r="S58" s="375">
        <f t="shared" si="37"/>
        <v>6876731.6799999997</v>
      </c>
      <c r="T58" s="363">
        <f t="shared" si="24"/>
        <v>190831024.28</v>
      </c>
      <c r="U58" s="378">
        <f>R58/H58</f>
        <v>4.5844878600000007E-2</v>
      </c>
      <c r="V58" s="375">
        <f t="shared" ref="V58:Z58" si="38">V65+V72</f>
        <v>3</v>
      </c>
      <c r="W58" s="375">
        <f t="shared" si="38"/>
        <v>17</v>
      </c>
      <c r="X58" s="375">
        <f t="shared" si="38"/>
        <v>5563799.3000000007</v>
      </c>
      <c r="Y58" s="375">
        <f t="shared" si="38"/>
        <v>4172849.43</v>
      </c>
      <c r="Z58" s="379">
        <f t="shared" si="38"/>
        <v>1383163.2200000002</v>
      </c>
    </row>
    <row r="59" spans="1:26" s="26" customFormat="1" ht="38.25" customHeight="1">
      <c r="A59" s="691" t="s">
        <v>253</v>
      </c>
      <c r="B59" s="667" t="s">
        <v>254</v>
      </c>
      <c r="C59" s="394" t="s">
        <v>224</v>
      </c>
      <c r="D59" s="400"/>
      <c r="E59" s="157">
        <v>9</v>
      </c>
      <c r="F59" s="157">
        <v>1863980.9</v>
      </c>
      <c r="G59" s="157">
        <v>1863980.9</v>
      </c>
      <c r="H59" s="408">
        <v>40000000</v>
      </c>
      <c r="I59" s="408">
        <v>30000000</v>
      </c>
      <c r="J59" s="157">
        <v>0</v>
      </c>
      <c r="K59" s="157">
        <v>0</v>
      </c>
      <c r="L59" s="157">
        <v>9</v>
      </c>
      <c r="M59" s="157">
        <v>1863980.9</v>
      </c>
      <c r="N59" s="157">
        <v>1397985.675</v>
      </c>
      <c r="O59" s="249">
        <f t="shared" si="18"/>
        <v>4.6599522499999997E-2</v>
      </c>
      <c r="P59" s="366">
        <f t="shared" si="23"/>
        <v>38136019.100000001</v>
      </c>
      <c r="Q59" s="157">
        <v>6</v>
      </c>
      <c r="R59" s="157">
        <v>787541.27999999991</v>
      </c>
      <c r="S59" s="157">
        <v>590655.96</v>
      </c>
      <c r="T59" s="158">
        <f t="shared" si="24"/>
        <v>39212458.719999999</v>
      </c>
      <c r="U59" s="367">
        <f>R59/H59</f>
        <v>1.9688531999999998E-2</v>
      </c>
      <c r="V59" s="157"/>
      <c r="W59" s="157"/>
      <c r="X59" s="157"/>
      <c r="Y59" s="157"/>
      <c r="Z59" s="368"/>
    </row>
    <row r="60" spans="1:26" s="26" customFormat="1" ht="39" customHeight="1">
      <c r="A60" s="703"/>
      <c r="B60" s="668"/>
      <c r="C60" s="391" t="s">
        <v>244</v>
      </c>
      <c r="D60" s="401"/>
      <c r="E60" s="25">
        <f>E66+E73</f>
        <v>109</v>
      </c>
      <c r="F60" s="25">
        <f t="shared" ref="F60:G60" si="39">F66+F73</f>
        <v>89577581.990000024</v>
      </c>
      <c r="G60" s="25">
        <f t="shared" si="39"/>
        <v>89577581.990000024</v>
      </c>
      <c r="H60" s="415">
        <v>45000000</v>
      </c>
      <c r="I60" s="415">
        <v>33750000</v>
      </c>
      <c r="J60" s="25">
        <f t="shared" ref="J60:N60" si="40">J66+J73</f>
        <v>50</v>
      </c>
      <c r="K60" s="25">
        <f t="shared" si="40"/>
        <v>39300469.120000005</v>
      </c>
      <c r="L60" s="25">
        <f t="shared" si="40"/>
        <v>55</v>
      </c>
      <c r="M60" s="25">
        <f t="shared" si="40"/>
        <v>47858764.110000007</v>
      </c>
      <c r="N60" s="25">
        <f t="shared" si="40"/>
        <v>35894073.460000008</v>
      </c>
      <c r="O60" s="247">
        <f t="shared" si="18"/>
        <v>1.0635280913333336</v>
      </c>
      <c r="P60" s="329">
        <f t="shared" si="23"/>
        <v>-2850320.290000007</v>
      </c>
      <c r="Q60" s="25">
        <f t="shared" ref="Q60:S60" si="41">Q66+Q73</f>
        <v>7</v>
      </c>
      <c r="R60" s="25">
        <f t="shared" si="41"/>
        <v>3941624.04</v>
      </c>
      <c r="S60" s="25">
        <f t="shared" si="41"/>
        <v>2956218</v>
      </c>
      <c r="T60" s="59">
        <f t="shared" si="24"/>
        <v>41058375.960000001</v>
      </c>
      <c r="U60" s="301">
        <f>R60/H60</f>
        <v>8.7591645333333329E-2</v>
      </c>
      <c r="V60" s="25">
        <f t="shared" ref="V60:Y60" si="42">V66+V73</f>
        <v>0</v>
      </c>
      <c r="W60" s="25">
        <f t="shared" si="42"/>
        <v>4</v>
      </c>
      <c r="X60" s="25">
        <f t="shared" si="42"/>
        <v>2669969.19</v>
      </c>
      <c r="Y60" s="25">
        <f t="shared" si="42"/>
        <v>2002476.87</v>
      </c>
      <c r="Z60" s="372">
        <v>8443.8199999999488</v>
      </c>
    </row>
    <row r="61" spans="1:26" s="26" customFormat="1" ht="44.25" customHeight="1" thickBot="1">
      <c r="A61" s="703"/>
      <c r="B61" s="668"/>
      <c r="C61" s="393" t="s">
        <v>243</v>
      </c>
      <c r="D61" s="402"/>
      <c r="E61" s="342">
        <f>E64+E71</f>
        <v>126</v>
      </c>
      <c r="F61" s="342">
        <f t="shared" ref="F61:G61" si="43">F64+F71</f>
        <v>68680683.679999977</v>
      </c>
      <c r="G61" s="342">
        <f t="shared" si="43"/>
        <v>54541673.839999974</v>
      </c>
      <c r="H61" s="407">
        <v>30000000</v>
      </c>
      <c r="I61" s="416">
        <v>22389780</v>
      </c>
      <c r="J61" s="342">
        <f t="shared" ref="J61:N61" si="44">J64+J71</f>
        <v>63</v>
      </c>
      <c r="K61" s="342">
        <f t="shared" si="44"/>
        <v>29631595.34999999</v>
      </c>
      <c r="L61" s="342">
        <f t="shared" si="44"/>
        <v>56</v>
      </c>
      <c r="M61" s="342">
        <f t="shared" si="44"/>
        <v>26434999.990000002</v>
      </c>
      <c r="N61" s="342">
        <f t="shared" si="44"/>
        <v>19804218.200000003</v>
      </c>
      <c r="O61" s="247">
        <f t="shared" si="18"/>
        <v>0.8811666663333334</v>
      </c>
      <c r="P61" s="345">
        <f t="shared" si="23"/>
        <v>3573412.8299999977</v>
      </c>
      <c r="Q61" s="342">
        <f t="shared" ref="Q61:S61" si="45">Q64+Q71</f>
        <v>15</v>
      </c>
      <c r="R61" s="342">
        <f t="shared" si="45"/>
        <v>4341873.0200000005</v>
      </c>
      <c r="S61" s="342">
        <f t="shared" si="45"/>
        <v>3256404.7399999998</v>
      </c>
      <c r="T61" s="153">
        <f t="shared" si="24"/>
        <v>25658126.98</v>
      </c>
      <c r="U61" s="373">
        <f t="shared" ref="U61" si="46">R61/H61</f>
        <v>0.14472910066666669</v>
      </c>
      <c r="V61" s="342">
        <f t="shared" ref="V61" si="47">V64+V71</f>
        <v>0</v>
      </c>
      <c r="W61" s="342">
        <f>W64+W71</f>
        <v>6</v>
      </c>
      <c r="X61" s="342">
        <f t="shared" ref="X61:Z61" si="48">X64+X71</f>
        <v>3390892.13</v>
      </c>
      <c r="Y61" s="342">
        <f t="shared" si="48"/>
        <v>2543169.08</v>
      </c>
      <c r="Z61" s="342">
        <f t="shared" si="48"/>
        <v>8412.8199999999488</v>
      </c>
    </row>
    <row r="62" spans="1:26" s="26" customFormat="1" ht="21.75" customHeight="1">
      <c r="A62" s="700" t="s">
        <v>256</v>
      </c>
      <c r="B62" s="629" t="s">
        <v>255</v>
      </c>
      <c r="C62" s="396" t="s">
        <v>224</v>
      </c>
      <c r="D62" s="695" t="s">
        <v>379</v>
      </c>
      <c r="E62" s="157">
        <v>1664</v>
      </c>
      <c r="F62" s="157">
        <v>787109647.58999932</v>
      </c>
      <c r="G62" s="410">
        <v>374520405.12500042</v>
      </c>
      <c r="H62" s="408">
        <v>232548578</v>
      </c>
      <c r="I62" s="408">
        <v>174411433</v>
      </c>
      <c r="J62" s="411">
        <v>98</v>
      </c>
      <c r="K62" s="157">
        <v>173526591.42000005</v>
      </c>
      <c r="L62" s="157">
        <v>272</v>
      </c>
      <c r="M62" s="157">
        <v>124578596.30499998</v>
      </c>
      <c r="N62" s="157">
        <v>93433947.016250029</v>
      </c>
      <c r="O62" s="249">
        <f t="shared" si="18"/>
        <v>0.53570998961343885</v>
      </c>
      <c r="P62" s="366">
        <f t="shared" si="23"/>
        <v>109323514.03500003</v>
      </c>
      <c r="Q62" s="157">
        <v>108</v>
      </c>
      <c r="R62" s="157">
        <v>14090136.770000001</v>
      </c>
      <c r="S62" s="157">
        <v>10567602.390000001</v>
      </c>
      <c r="T62" s="158">
        <f t="shared" si="24"/>
        <v>218458441.22999999</v>
      </c>
      <c r="U62" s="367">
        <f>R62/H62</f>
        <v>6.0590079247872249E-2</v>
      </c>
      <c r="V62" s="157">
        <v>2</v>
      </c>
      <c r="W62" s="157">
        <v>51</v>
      </c>
      <c r="X62" s="157">
        <v>7162375.79</v>
      </c>
      <c r="Y62" s="157">
        <v>5371781.7599999988</v>
      </c>
      <c r="Z62" s="368">
        <v>1353532.34</v>
      </c>
    </row>
    <row r="63" spans="1:26" s="26" customFormat="1" ht="24" customHeight="1">
      <c r="A63" s="701"/>
      <c r="B63" s="630"/>
      <c r="C63" s="395" t="s">
        <v>223</v>
      </c>
      <c r="D63" s="696"/>
      <c r="E63" s="25"/>
      <c r="F63" s="25"/>
      <c r="G63" s="327"/>
      <c r="H63" s="415">
        <v>17348400</v>
      </c>
      <c r="I63" s="415">
        <v>13011300</v>
      </c>
      <c r="J63" s="412"/>
      <c r="K63" s="25"/>
      <c r="L63" s="25"/>
      <c r="M63" s="25"/>
      <c r="N63" s="25"/>
      <c r="O63" s="247">
        <f t="shared" si="18"/>
        <v>0</v>
      </c>
      <c r="P63" s="329">
        <f t="shared" si="23"/>
        <v>17348400</v>
      </c>
      <c r="Q63" s="25"/>
      <c r="R63" s="25"/>
      <c r="S63" s="25"/>
      <c r="T63" s="59">
        <f t="shared" si="24"/>
        <v>17348400</v>
      </c>
      <c r="U63" s="301">
        <f>R63/H63</f>
        <v>0</v>
      </c>
      <c r="V63" s="25"/>
      <c r="W63" s="25"/>
      <c r="X63" s="25"/>
      <c r="Y63" s="25"/>
      <c r="Z63" s="372"/>
    </row>
    <row r="64" spans="1:26" s="26" customFormat="1" ht="20.25" customHeight="1">
      <c r="A64" s="701"/>
      <c r="B64" s="630"/>
      <c r="C64" s="395" t="s">
        <v>243</v>
      </c>
      <c r="D64" s="696"/>
      <c r="E64" s="25">
        <v>124</v>
      </c>
      <c r="F64" s="25">
        <v>68444195.029999971</v>
      </c>
      <c r="G64" s="327">
        <v>54352482.929999977</v>
      </c>
      <c r="H64" s="415">
        <v>29499000</v>
      </c>
      <c r="I64" s="415">
        <v>22124250</v>
      </c>
      <c r="J64" s="412">
        <v>62</v>
      </c>
      <c r="K64" s="25">
        <v>29520645.719999991</v>
      </c>
      <c r="L64" s="25">
        <v>55</v>
      </c>
      <c r="M64" s="25">
        <v>26334568.780000001</v>
      </c>
      <c r="N64" s="25">
        <v>19750989.660000004</v>
      </c>
      <c r="O64" s="247">
        <f t="shared" ref="O64:O67" si="49">M64/H64</f>
        <v>0.89272750872910955</v>
      </c>
      <c r="P64" s="329">
        <f t="shared" si="23"/>
        <v>3172844.0399999986</v>
      </c>
      <c r="Q64" s="25">
        <v>15</v>
      </c>
      <c r="R64" s="25">
        <v>4341873.0200000005</v>
      </c>
      <c r="S64" s="25">
        <v>3256404.7399999998</v>
      </c>
      <c r="T64" s="59">
        <f t="shared" si="24"/>
        <v>25157126.98</v>
      </c>
      <c r="U64" s="301">
        <f>R64/H64</f>
        <v>0.14718712566527681</v>
      </c>
      <c r="V64" s="25"/>
      <c r="W64" s="25">
        <v>6</v>
      </c>
      <c r="X64" s="25">
        <v>3390892.13</v>
      </c>
      <c r="Y64" s="25">
        <v>2543169.08</v>
      </c>
      <c r="Z64" s="372">
        <v>8412.8199999999488</v>
      </c>
    </row>
    <row r="65" spans="1:26" s="26" customFormat="1" ht="17.25" customHeight="1">
      <c r="A65" s="701"/>
      <c r="B65" s="630"/>
      <c r="C65" s="395" t="s">
        <v>221</v>
      </c>
      <c r="D65" s="696"/>
      <c r="E65" s="25">
        <v>592</v>
      </c>
      <c r="F65" s="25">
        <v>582329376.47561395</v>
      </c>
      <c r="G65" s="327">
        <v>279842273.98000008</v>
      </c>
      <c r="H65" s="415">
        <v>192160000</v>
      </c>
      <c r="I65" s="415">
        <v>144120000</v>
      </c>
      <c r="J65" s="412">
        <v>142</v>
      </c>
      <c r="K65" s="25">
        <v>180772642.34</v>
      </c>
      <c r="L65" s="25">
        <v>401</v>
      </c>
      <c r="M65" s="25">
        <v>164148671.62999985</v>
      </c>
      <c r="N65" s="25">
        <v>123111502.78750008</v>
      </c>
      <c r="O65" s="247">
        <f t="shared" si="49"/>
        <v>0.85422914045586928</v>
      </c>
      <c r="P65" s="329">
        <f t="shared" si="23"/>
        <v>29394491.590000153</v>
      </c>
      <c r="Q65" s="25">
        <v>38</v>
      </c>
      <c r="R65" s="25">
        <v>9168975.7200000007</v>
      </c>
      <c r="S65" s="25">
        <v>6876731.6799999997</v>
      </c>
      <c r="T65" s="59">
        <f t="shared" si="24"/>
        <v>182991024.28</v>
      </c>
      <c r="U65" s="301">
        <f t="shared" ref="U65" si="50">R65/H65</f>
        <v>4.7715319109075775E-2</v>
      </c>
      <c r="V65" s="25">
        <v>3</v>
      </c>
      <c r="W65" s="25">
        <v>17</v>
      </c>
      <c r="X65" s="25">
        <v>5563799.3000000007</v>
      </c>
      <c r="Y65" s="25">
        <v>4172849.43</v>
      </c>
      <c r="Z65" s="372">
        <v>1383163.2200000002</v>
      </c>
    </row>
    <row r="66" spans="1:26" s="26" customFormat="1" ht="19.5" customHeight="1">
      <c r="A66" s="701"/>
      <c r="B66" s="630"/>
      <c r="C66" s="395" t="s">
        <v>244</v>
      </c>
      <c r="D66" s="696"/>
      <c r="E66" s="25">
        <v>109</v>
      </c>
      <c r="F66" s="25">
        <v>89577581.990000024</v>
      </c>
      <c r="G66" s="327">
        <v>89577581.990000024</v>
      </c>
      <c r="H66" s="415">
        <v>45000000</v>
      </c>
      <c r="I66" s="415">
        <v>33750000</v>
      </c>
      <c r="J66" s="412">
        <v>50</v>
      </c>
      <c r="K66" s="25">
        <v>39300469.120000005</v>
      </c>
      <c r="L66" s="25">
        <v>55</v>
      </c>
      <c r="M66" s="25">
        <v>47858764.110000007</v>
      </c>
      <c r="N66" s="25">
        <v>35894073.460000008</v>
      </c>
      <c r="O66" s="247">
        <f t="shared" si="49"/>
        <v>1.0635280913333336</v>
      </c>
      <c r="P66" s="329">
        <f t="shared" si="23"/>
        <v>-2850320.290000007</v>
      </c>
      <c r="Q66" s="25">
        <v>7</v>
      </c>
      <c r="R66" s="25">
        <v>3941624.04</v>
      </c>
      <c r="S66" s="25">
        <v>2956218</v>
      </c>
      <c r="T66" s="59">
        <f t="shared" si="24"/>
        <v>41058375.960000001</v>
      </c>
      <c r="U66" s="301">
        <f t="shared" ref="U66:U71" si="51">R66/H66</f>
        <v>8.7591645333333329E-2</v>
      </c>
      <c r="V66" s="25"/>
      <c r="W66" s="25">
        <v>4</v>
      </c>
      <c r="X66" s="25">
        <v>2669969.19</v>
      </c>
      <c r="Y66" s="25">
        <v>2002476.87</v>
      </c>
      <c r="Z66" s="372">
        <v>8443.8199999999488</v>
      </c>
    </row>
    <row r="67" spans="1:26" s="26" customFormat="1" ht="21" customHeight="1" thickBot="1">
      <c r="A67" s="701"/>
      <c r="B67" s="630"/>
      <c r="C67" s="397" t="s">
        <v>246</v>
      </c>
      <c r="D67" s="697"/>
      <c r="E67" s="342">
        <v>4</v>
      </c>
      <c r="F67" s="342">
        <v>2205668.65</v>
      </c>
      <c r="G67" s="404">
        <v>1065884.32</v>
      </c>
      <c r="H67" s="416">
        <v>9638000</v>
      </c>
      <c r="I67" s="416">
        <v>7228500</v>
      </c>
      <c r="J67" s="413">
        <v>2</v>
      </c>
      <c r="K67" s="342">
        <v>407313.14</v>
      </c>
      <c r="L67" s="342"/>
      <c r="M67" s="342"/>
      <c r="N67" s="342"/>
      <c r="O67" s="247">
        <f t="shared" si="49"/>
        <v>0</v>
      </c>
      <c r="P67" s="345">
        <f t="shared" si="23"/>
        <v>9638000</v>
      </c>
      <c r="Q67" s="342"/>
      <c r="R67" s="342"/>
      <c r="S67" s="342"/>
      <c r="T67" s="59">
        <f t="shared" si="24"/>
        <v>9638000</v>
      </c>
      <c r="U67" s="301">
        <f t="shared" si="51"/>
        <v>0</v>
      </c>
      <c r="V67" s="342"/>
      <c r="W67" s="342"/>
      <c r="X67" s="342"/>
      <c r="Y67" s="342"/>
      <c r="Z67" s="374"/>
    </row>
    <row r="68" spans="1:26" s="26" customFormat="1" ht="24.75" customHeight="1" thickBot="1">
      <c r="A68" s="701"/>
      <c r="B68" s="698"/>
      <c r="C68" s="693" t="s">
        <v>361</v>
      </c>
      <c r="D68" s="694"/>
      <c r="E68" s="383">
        <f t="shared" ref="E68:I68" si="52">SUM(E62:E67)</f>
        <v>2493</v>
      </c>
      <c r="F68" s="383">
        <f t="shared" si="52"/>
        <v>1529666469.7356133</v>
      </c>
      <c r="G68" s="383">
        <f t="shared" si="52"/>
        <v>799358628.34500062</v>
      </c>
      <c r="H68" s="464">
        <f>SUM(H62:H67)</f>
        <v>526193978</v>
      </c>
      <c r="I68" s="464">
        <f t="shared" si="52"/>
        <v>394645483</v>
      </c>
      <c r="J68" s="383">
        <f>SUM(J62:J67)</f>
        <v>354</v>
      </c>
      <c r="K68" s="383">
        <f t="shared" ref="K68:N68" si="53">SUM(K62:K67)</f>
        <v>423527661.74000001</v>
      </c>
      <c r="L68" s="383">
        <f t="shared" si="53"/>
        <v>783</v>
      </c>
      <c r="M68" s="383">
        <f t="shared" si="53"/>
        <v>362920600.82499981</v>
      </c>
      <c r="N68" s="383">
        <f t="shared" si="53"/>
        <v>272190512.92375016</v>
      </c>
      <c r="O68" s="476">
        <f>M68/H68</f>
        <v>0.68970876900647426</v>
      </c>
      <c r="P68" s="386">
        <f>SUM(P62:P67)</f>
        <v>166026929.37500015</v>
      </c>
      <c r="Q68" s="383">
        <f>SUM(Q62:Q67)</f>
        <v>168</v>
      </c>
      <c r="R68" s="383">
        <f t="shared" ref="R68:Y68" si="54">SUM(R62:R67)</f>
        <v>31542609.550000004</v>
      </c>
      <c r="S68" s="383">
        <f t="shared" si="54"/>
        <v>23656956.810000002</v>
      </c>
      <c r="T68" s="398">
        <f t="shared" si="54"/>
        <v>494651368.44999999</v>
      </c>
      <c r="U68" s="476">
        <f t="shared" si="51"/>
        <v>5.9944831884792125E-2</v>
      </c>
      <c r="V68" s="383">
        <f t="shared" si="54"/>
        <v>5</v>
      </c>
      <c r="W68" s="383">
        <f t="shared" si="54"/>
        <v>78</v>
      </c>
      <c r="X68" s="383">
        <f t="shared" si="54"/>
        <v>18787036.41</v>
      </c>
      <c r="Y68" s="383">
        <f t="shared" si="54"/>
        <v>14090277.140000001</v>
      </c>
      <c r="Z68" s="383">
        <f>SUM(Z62:Z67)</f>
        <v>2753552.2</v>
      </c>
    </row>
    <row r="69" spans="1:26" s="26" customFormat="1" ht="22.5" customHeight="1">
      <c r="A69" s="701"/>
      <c r="B69" s="630"/>
      <c r="C69" s="396" t="s">
        <v>224</v>
      </c>
      <c r="D69" s="695" t="s">
        <v>380</v>
      </c>
      <c r="E69" s="25">
        <v>49</v>
      </c>
      <c r="F69" s="25">
        <v>15578471.069999998</v>
      </c>
      <c r="G69" s="25">
        <v>5793075.3700000001</v>
      </c>
      <c r="H69" s="408">
        <v>7204162</v>
      </c>
      <c r="I69" s="407">
        <v>3818206</v>
      </c>
      <c r="J69" s="25">
        <v>2</v>
      </c>
      <c r="K69" s="25">
        <v>3283681.6799999997</v>
      </c>
      <c r="L69" s="25">
        <v>3</v>
      </c>
      <c r="M69" s="25">
        <v>1790148.6600000001</v>
      </c>
      <c r="N69" s="25">
        <v>948778.78</v>
      </c>
      <c r="O69" s="246">
        <f>M69/H69</f>
        <v>0.24848811839600499</v>
      </c>
      <c r="P69" s="329">
        <f t="shared" si="23"/>
        <v>6014002</v>
      </c>
      <c r="Q69" s="25"/>
      <c r="R69" s="25"/>
      <c r="S69" s="25"/>
      <c r="T69" s="148">
        <f t="shared" ref="T69:T130" si="55">H69-R69</f>
        <v>7204162</v>
      </c>
      <c r="U69" s="316">
        <f t="shared" si="51"/>
        <v>0</v>
      </c>
      <c r="V69" s="25">
        <v>1</v>
      </c>
      <c r="W69" s="25"/>
      <c r="X69" s="25"/>
      <c r="Y69" s="25"/>
      <c r="Z69" s="372">
        <v>599988.66</v>
      </c>
    </row>
    <row r="70" spans="1:26" s="26" customFormat="1" ht="19.5" customHeight="1">
      <c r="A70" s="701"/>
      <c r="B70" s="630"/>
      <c r="C70" s="395" t="s">
        <v>223</v>
      </c>
      <c r="D70" s="696"/>
      <c r="E70" s="25"/>
      <c r="F70" s="25"/>
      <c r="G70" s="25"/>
      <c r="H70" s="415">
        <v>651600</v>
      </c>
      <c r="I70" s="407">
        <v>345348</v>
      </c>
      <c r="J70" s="25"/>
      <c r="K70" s="25"/>
      <c r="L70" s="25"/>
      <c r="M70" s="25"/>
      <c r="N70" s="25"/>
      <c r="O70" s="247">
        <f>M70/H70</f>
        <v>0</v>
      </c>
      <c r="P70" s="329">
        <f t="shared" si="23"/>
        <v>651600</v>
      </c>
      <c r="Q70" s="25"/>
      <c r="R70" s="25"/>
      <c r="S70" s="25"/>
      <c r="T70" s="59">
        <f t="shared" si="55"/>
        <v>651600</v>
      </c>
      <c r="U70" s="301">
        <f t="shared" si="51"/>
        <v>0</v>
      </c>
      <c r="V70" s="25"/>
      <c r="W70" s="25"/>
      <c r="X70" s="25"/>
      <c r="Y70" s="25"/>
      <c r="Z70" s="372"/>
    </row>
    <row r="71" spans="1:26" s="26" customFormat="1" ht="21" customHeight="1">
      <c r="A71" s="701"/>
      <c r="B71" s="630"/>
      <c r="C71" s="395" t="s">
        <v>243</v>
      </c>
      <c r="D71" s="696"/>
      <c r="E71" s="25">
        <v>2</v>
      </c>
      <c r="F71" s="25">
        <v>236488.65000000002</v>
      </c>
      <c r="G71" s="25">
        <v>189190.91</v>
      </c>
      <c r="H71" s="415">
        <v>501000</v>
      </c>
      <c r="I71" s="407">
        <v>265530</v>
      </c>
      <c r="J71" s="25">
        <v>1</v>
      </c>
      <c r="K71" s="25">
        <v>110949.63</v>
      </c>
      <c r="L71" s="25">
        <v>1</v>
      </c>
      <c r="M71" s="25">
        <v>100431.21</v>
      </c>
      <c r="N71" s="25">
        <v>53228.54</v>
      </c>
      <c r="O71" s="247">
        <f t="shared" ref="O71:O74" si="56">M71/H71</f>
        <v>0.20046149700598803</v>
      </c>
      <c r="P71" s="329">
        <f t="shared" si="23"/>
        <v>400568.79</v>
      </c>
      <c r="Q71" s="25"/>
      <c r="R71" s="25"/>
      <c r="S71" s="25"/>
      <c r="T71" s="59">
        <f t="shared" si="55"/>
        <v>501000</v>
      </c>
      <c r="U71" s="301">
        <f t="shared" si="51"/>
        <v>0</v>
      </c>
      <c r="V71" s="25"/>
      <c r="W71" s="25"/>
      <c r="X71" s="25"/>
      <c r="Y71" s="25"/>
      <c r="Z71" s="372"/>
    </row>
    <row r="72" spans="1:26" s="26" customFormat="1" ht="18" customHeight="1">
      <c r="A72" s="701"/>
      <c r="B72" s="630"/>
      <c r="C72" s="395" t="s">
        <v>221</v>
      </c>
      <c r="D72" s="696"/>
      <c r="E72" s="25">
        <v>26</v>
      </c>
      <c r="F72" s="25">
        <v>15298732.699999999</v>
      </c>
      <c r="G72" s="25">
        <v>5926772.6899999995</v>
      </c>
      <c r="H72" s="415">
        <v>7840000</v>
      </c>
      <c r="I72" s="407">
        <v>4155200</v>
      </c>
      <c r="J72" s="25">
        <v>13</v>
      </c>
      <c r="K72" s="25">
        <v>7826051.1100000003</v>
      </c>
      <c r="L72" s="25">
        <v>11</v>
      </c>
      <c r="M72" s="25">
        <v>2338096.1399999997</v>
      </c>
      <c r="N72" s="25">
        <v>1239191.05</v>
      </c>
      <c r="O72" s="247">
        <f t="shared" si="56"/>
        <v>0.29822654846938773</v>
      </c>
      <c r="P72" s="329">
        <f t="shared" si="23"/>
        <v>5501903.8600000003</v>
      </c>
      <c r="Q72" s="25"/>
      <c r="R72" s="25"/>
      <c r="S72" s="25"/>
      <c r="T72" s="59">
        <f t="shared" si="55"/>
        <v>7840000</v>
      </c>
      <c r="U72" s="301">
        <f t="shared" ref="U72" si="57">R72/H72</f>
        <v>0</v>
      </c>
      <c r="V72" s="25"/>
      <c r="W72" s="25"/>
      <c r="X72" s="25"/>
      <c r="Y72" s="25"/>
      <c r="Z72" s="372"/>
    </row>
    <row r="73" spans="1:26" s="26" customFormat="1" ht="19.5" customHeight="1">
      <c r="A73" s="701"/>
      <c r="B73" s="630"/>
      <c r="C73" s="395" t="s">
        <v>244</v>
      </c>
      <c r="D73" s="696"/>
      <c r="E73" s="25"/>
      <c r="F73" s="25"/>
      <c r="G73" s="25"/>
      <c r="H73" s="415">
        <v>0</v>
      </c>
      <c r="I73" s="407">
        <v>0</v>
      </c>
      <c r="J73" s="25"/>
      <c r="K73" s="25"/>
      <c r="L73" s="25"/>
      <c r="M73" s="25"/>
      <c r="N73" s="25"/>
      <c r="O73" s="247" t="e">
        <f t="shared" si="56"/>
        <v>#DIV/0!</v>
      </c>
      <c r="P73" s="329">
        <f t="shared" si="23"/>
        <v>0</v>
      </c>
      <c r="Q73" s="25"/>
      <c r="R73" s="25"/>
      <c r="S73" s="25"/>
      <c r="T73" s="59">
        <f t="shared" si="55"/>
        <v>0</v>
      </c>
      <c r="U73" s="301" t="e">
        <f t="shared" ref="U73:U81" si="58">R73/H73</f>
        <v>#DIV/0!</v>
      </c>
      <c r="V73" s="25"/>
      <c r="W73" s="25"/>
      <c r="X73" s="25"/>
      <c r="Y73" s="25"/>
      <c r="Z73" s="372"/>
    </row>
    <row r="74" spans="1:26" s="26" customFormat="1" ht="20.25" customHeight="1" thickBot="1">
      <c r="A74" s="701"/>
      <c r="B74" s="630"/>
      <c r="C74" s="397" t="s">
        <v>246</v>
      </c>
      <c r="D74" s="697"/>
      <c r="E74" s="342"/>
      <c r="F74" s="342"/>
      <c r="G74" s="342"/>
      <c r="H74" s="416">
        <v>362000</v>
      </c>
      <c r="I74" s="407">
        <v>191860</v>
      </c>
      <c r="J74" s="342"/>
      <c r="K74" s="342"/>
      <c r="L74" s="342"/>
      <c r="M74" s="342"/>
      <c r="N74" s="342"/>
      <c r="O74" s="247">
        <f t="shared" si="56"/>
        <v>0</v>
      </c>
      <c r="P74" s="345">
        <f t="shared" si="23"/>
        <v>362000</v>
      </c>
      <c r="Q74" s="342"/>
      <c r="R74" s="342"/>
      <c r="S74" s="342"/>
      <c r="T74" s="153">
        <f t="shared" si="55"/>
        <v>362000</v>
      </c>
      <c r="U74" s="373">
        <f t="shared" si="58"/>
        <v>0</v>
      </c>
      <c r="V74" s="342"/>
      <c r="W74" s="342"/>
      <c r="X74" s="342"/>
      <c r="Y74" s="342"/>
      <c r="Z74" s="374"/>
    </row>
    <row r="75" spans="1:26" s="26" customFormat="1" ht="24" customHeight="1" thickBot="1">
      <c r="A75" s="702"/>
      <c r="B75" s="699"/>
      <c r="C75" s="693" t="s">
        <v>361</v>
      </c>
      <c r="D75" s="694"/>
      <c r="E75" s="383">
        <f>SUM(E69:E74)</f>
        <v>77</v>
      </c>
      <c r="F75" s="383">
        <f t="shared" ref="F75:G75" si="59">SUM(F69:F74)</f>
        <v>31113692.419999998</v>
      </c>
      <c r="G75" s="383">
        <f t="shared" si="59"/>
        <v>11909038.969999999</v>
      </c>
      <c r="H75" s="464">
        <f>SUM(H69:H74)</f>
        <v>16558762</v>
      </c>
      <c r="I75" s="464">
        <f>SUM(I69:I74)</f>
        <v>8776144</v>
      </c>
      <c r="J75" s="383">
        <f>SUM(J69:J74)</f>
        <v>16</v>
      </c>
      <c r="K75" s="383">
        <f t="shared" ref="K75:N75" si="60">SUM(K69:K74)</f>
        <v>11220682.42</v>
      </c>
      <c r="L75" s="383">
        <f t="shared" si="60"/>
        <v>15</v>
      </c>
      <c r="M75" s="383">
        <f t="shared" si="60"/>
        <v>4228676.01</v>
      </c>
      <c r="N75" s="383">
        <f t="shared" si="60"/>
        <v>2241198.37</v>
      </c>
      <c r="O75" s="476">
        <f t="shared" ref="O75:O90" si="61">M75/H75</f>
        <v>0.25537392288143279</v>
      </c>
      <c r="P75" s="386">
        <f>SUM(P69:P74)</f>
        <v>12930074.65</v>
      </c>
      <c r="Q75" s="383">
        <f t="shared" ref="Q75:S75" si="62">SUM(Q69:Q74)</f>
        <v>0</v>
      </c>
      <c r="R75" s="383">
        <f t="shared" si="62"/>
        <v>0</v>
      </c>
      <c r="S75" s="383">
        <f t="shared" si="62"/>
        <v>0</v>
      </c>
      <c r="T75" s="398">
        <f t="shared" ref="T75" si="63">SUM(T69:T74)</f>
        <v>16558762</v>
      </c>
      <c r="U75" s="476">
        <f t="shared" si="58"/>
        <v>0</v>
      </c>
      <c r="V75" s="383">
        <f t="shared" ref="V75" si="64">SUM(V69:V74)</f>
        <v>1</v>
      </c>
      <c r="W75" s="383">
        <f t="shared" ref="W75" si="65">SUM(W69:W74)</f>
        <v>0</v>
      </c>
      <c r="X75" s="383">
        <f t="shared" ref="X75" si="66">SUM(X69:X74)</f>
        <v>0</v>
      </c>
      <c r="Y75" s="383">
        <f t="shared" ref="Y75" si="67">SUM(Y69:Y74)</f>
        <v>0</v>
      </c>
      <c r="Z75" s="383">
        <f t="shared" ref="Z75" si="68">SUM(Z69:Z74)</f>
        <v>599988.66</v>
      </c>
    </row>
    <row r="76" spans="1:26" s="26" customFormat="1" ht="28.5" customHeight="1" thickBot="1">
      <c r="A76" s="686" t="s">
        <v>373</v>
      </c>
      <c r="B76" s="687"/>
      <c r="C76" s="687"/>
      <c r="D76" s="688"/>
      <c r="E76" s="79">
        <f>E68+E75</f>
        <v>2570</v>
      </c>
      <c r="F76" s="79">
        <f>F68+F75</f>
        <v>1560780162.1556134</v>
      </c>
      <c r="G76" s="79">
        <f t="shared" ref="G76" si="69">G68+G75</f>
        <v>811267667.31500065</v>
      </c>
      <c r="H76" s="465">
        <f>H68+H75</f>
        <v>542752740</v>
      </c>
      <c r="I76" s="465">
        <f>I68+I75</f>
        <v>403421627</v>
      </c>
      <c r="J76" s="79">
        <f>J68+J75</f>
        <v>370</v>
      </c>
      <c r="K76" s="79">
        <f t="shared" ref="K76:N76" si="70">K68+K75</f>
        <v>434748344.16000003</v>
      </c>
      <c r="L76" s="79">
        <f t="shared" si="70"/>
        <v>798</v>
      </c>
      <c r="M76" s="79">
        <f t="shared" si="70"/>
        <v>367149276.8349998</v>
      </c>
      <c r="N76" s="79">
        <f t="shared" si="70"/>
        <v>274431711.29375017</v>
      </c>
      <c r="O76" s="479">
        <f t="shared" si="61"/>
        <v>0.67645771228165485</v>
      </c>
      <c r="P76" s="79">
        <f>P68+P75</f>
        <v>178957004.02500015</v>
      </c>
      <c r="Q76" s="79">
        <f t="shared" ref="Q76:Z76" si="71">Q68+Q75</f>
        <v>168</v>
      </c>
      <c r="R76" s="79">
        <f t="shared" si="71"/>
        <v>31542609.550000004</v>
      </c>
      <c r="S76" s="79">
        <f t="shared" si="71"/>
        <v>23656956.810000002</v>
      </c>
      <c r="T76" s="79">
        <f t="shared" si="71"/>
        <v>511210130.44999999</v>
      </c>
      <c r="U76" s="479">
        <f t="shared" si="58"/>
        <v>5.8115983993005736E-2</v>
      </c>
      <c r="V76" s="79">
        <f t="shared" si="71"/>
        <v>6</v>
      </c>
      <c r="W76" s="79">
        <f t="shared" si="71"/>
        <v>78</v>
      </c>
      <c r="X76" s="79">
        <f t="shared" si="71"/>
        <v>18787036.41</v>
      </c>
      <c r="Y76" s="79">
        <f t="shared" si="71"/>
        <v>14090277.140000001</v>
      </c>
      <c r="Z76" s="79">
        <f t="shared" si="71"/>
        <v>3353540.8600000003</v>
      </c>
    </row>
    <row r="77" spans="1:26" s="26" customFormat="1" ht="30.75" customHeight="1" thickBot="1">
      <c r="A77" s="691" t="s">
        <v>257</v>
      </c>
      <c r="B77" s="616" t="s">
        <v>369</v>
      </c>
      <c r="C77" s="709" t="s">
        <v>222</v>
      </c>
      <c r="D77" s="399" t="s">
        <v>379</v>
      </c>
      <c r="E77" s="383">
        <v>4</v>
      </c>
      <c r="F77" s="383">
        <v>69121000</v>
      </c>
      <c r="G77" s="383">
        <v>69121000</v>
      </c>
      <c r="H77" s="466">
        <v>67500000</v>
      </c>
      <c r="I77" s="466">
        <v>50625000</v>
      </c>
      <c r="J77" s="383"/>
      <c r="K77" s="383"/>
      <c r="L77" s="383"/>
      <c r="M77" s="383"/>
      <c r="N77" s="383"/>
      <c r="O77" s="476">
        <f t="shared" si="61"/>
        <v>0</v>
      </c>
      <c r="P77" s="386">
        <f t="shared" si="23"/>
        <v>67500000</v>
      </c>
      <c r="Q77" s="383"/>
      <c r="R77" s="383"/>
      <c r="S77" s="383"/>
      <c r="T77" s="385">
        <f t="shared" si="55"/>
        <v>67500000</v>
      </c>
      <c r="U77" s="476">
        <f t="shared" si="58"/>
        <v>0</v>
      </c>
      <c r="V77" s="383"/>
      <c r="W77" s="383"/>
      <c r="X77" s="383"/>
      <c r="Y77" s="383"/>
      <c r="Z77" s="384"/>
    </row>
    <row r="78" spans="1:26" s="26" customFormat="1" ht="30.75" customHeight="1" thickBot="1">
      <c r="A78" s="692"/>
      <c r="B78" s="618"/>
      <c r="C78" s="710"/>
      <c r="D78" s="399" t="s">
        <v>380</v>
      </c>
      <c r="E78" s="383"/>
      <c r="F78" s="383">
        <v>879000</v>
      </c>
      <c r="G78" s="383">
        <v>879000</v>
      </c>
      <c r="H78" s="466">
        <v>2500000</v>
      </c>
      <c r="I78" s="466">
        <v>1325000</v>
      </c>
      <c r="J78" s="383"/>
      <c r="K78" s="383"/>
      <c r="L78" s="383"/>
      <c r="M78" s="383"/>
      <c r="N78" s="383"/>
      <c r="O78" s="476">
        <f t="shared" si="61"/>
        <v>0</v>
      </c>
      <c r="P78" s="386">
        <f t="shared" si="23"/>
        <v>2500000</v>
      </c>
      <c r="Q78" s="383"/>
      <c r="R78" s="383"/>
      <c r="S78" s="383"/>
      <c r="T78" s="385">
        <f t="shared" si="55"/>
        <v>2500000</v>
      </c>
      <c r="U78" s="476">
        <f t="shared" si="58"/>
        <v>0</v>
      </c>
      <c r="V78" s="383"/>
      <c r="W78" s="383"/>
      <c r="X78" s="383"/>
      <c r="Y78" s="383"/>
      <c r="Z78" s="384"/>
    </row>
    <row r="79" spans="1:26" s="26" customFormat="1" ht="28.5" customHeight="1" thickBot="1">
      <c r="A79" s="686" t="s">
        <v>374</v>
      </c>
      <c r="B79" s="687"/>
      <c r="C79" s="687"/>
      <c r="D79" s="688"/>
      <c r="E79" s="380">
        <f>SUM(E77:E78)</f>
        <v>4</v>
      </c>
      <c r="F79" s="380">
        <f t="shared" ref="F79:G79" si="72">SUM(F77:F78)</f>
        <v>70000000</v>
      </c>
      <c r="G79" s="380">
        <f t="shared" si="72"/>
        <v>70000000</v>
      </c>
      <c r="H79" s="467">
        <f>H77+H78</f>
        <v>70000000</v>
      </c>
      <c r="I79" s="467">
        <f>I77+I78</f>
        <v>51950000</v>
      </c>
      <c r="J79" s="380">
        <f>SUM(J77:J78)</f>
        <v>0</v>
      </c>
      <c r="K79" s="380">
        <f t="shared" ref="K79:N79" si="73">SUM(K77:K78)</f>
        <v>0</v>
      </c>
      <c r="L79" s="380">
        <f t="shared" si="73"/>
        <v>0</v>
      </c>
      <c r="M79" s="380">
        <f t="shared" si="73"/>
        <v>0</v>
      </c>
      <c r="N79" s="380">
        <f t="shared" si="73"/>
        <v>0</v>
      </c>
      <c r="O79" s="479">
        <f t="shared" si="61"/>
        <v>0</v>
      </c>
      <c r="P79" s="380">
        <f>SUM(P77:P78)</f>
        <v>70000000</v>
      </c>
      <c r="Q79" s="380">
        <f t="shared" ref="Q79:Z79" si="74">SUM(Q77:Q78)</f>
        <v>0</v>
      </c>
      <c r="R79" s="380">
        <f t="shared" si="74"/>
        <v>0</v>
      </c>
      <c r="S79" s="380">
        <f t="shared" si="74"/>
        <v>0</v>
      </c>
      <c r="T79" s="380">
        <f t="shared" si="74"/>
        <v>70000000</v>
      </c>
      <c r="U79" s="479">
        <f t="shared" si="58"/>
        <v>0</v>
      </c>
      <c r="V79" s="380">
        <f t="shared" si="74"/>
        <v>0</v>
      </c>
      <c r="W79" s="380">
        <f t="shared" si="74"/>
        <v>0</v>
      </c>
      <c r="X79" s="380">
        <f t="shared" si="74"/>
        <v>0</v>
      </c>
      <c r="Y79" s="380">
        <f t="shared" si="74"/>
        <v>0</v>
      </c>
      <c r="Z79" s="380">
        <f t="shared" si="74"/>
        <v>0</v>
      </c>
    </row>
    <row r="80" spans="1:26" s="26" customFormat="1" ht="39.75" customHeight="1" thickBot="1">
      <c r="A80" s="455" t="s">
        <v>284</v>
      </c>
      <c r="B80" s="454" t="s">
        <v>241</v>
      </c>
      <c r="C80" s="394" t="s">
        <v>223</v>
      </c>
      <c r="D80" s="400"/>
      <c r="E80" s="157">
        <f>E85+E90</f>
        <v>2029</v>
      </c>
      <c r="F80" s="157">
        <f t="shared" ref="F80:G80" si="75">F85+F90</f>
        <v>101331567.06999999</v>
      </c>
      <c r="G80" s="157">
        <f t="shared" si="75"/>
        <v>101331567.06999999</v>
      </c>
      <c r="H80" s="407">
        <v>30000000</v>
      </c>
      <c r="I80" s="408">
        <v>22302000</v>
      </c>
      <c r="J80" s="157">
        <f t="shared" ref="J80:N80" si="76">J85+J90</f>
        <v>0</v>
      </c>
      <c r="K80" s="157">
        <f t="shared" si="76"/>
        <v>0</v>
      </c>
      <c r="L80" s="157">
        <f t="shared" si="76"/>
        <v>0</v>
      </c>
      <c r="M80" s="157">
        <f t="shared" si="76"/>
        <v>0</v>
      </c>
      <c r="N80" s="157">
        <f t="shared" si="76"/>
        <v>0</v>
      </c>
      <c r="O80" s="249">
        <f t="shared" si="61"/>
        <v>0</v>
      </c>
      <c r="P80" s="366">
        <f t="shared" si="23"/>
        <v>30000000</v>
      </c>
      <c r="Q80" s="157">
        <f t="shared" ref="Q80:S80" si="77">Q85+Q90</f>
        <v>0</v>
      </c>
      <c r="R80" s="157">
        <f t="shared" si="77"/>
        <v>0</v>
      </c>
      <c r="S80" s="157">
        <f t="shared" si="77"/>
        <v>0</v>
      </c>
      <c r="T80" s="158">
        <f t="shared" si="55"/>
        <v>30000000</v>
      </c>
      <c r="U80" s="367">
        <f t="shared" si="58"/>
        <v>0</v>
      </c>
      <c r="V80" s="157">
        <f t="shared" ref="V80:Z80" si="78">V85+V90</f>
        <v>0</v>
      </c>
      <c r="W80" s="157">
        <f t="shared" si="78"/>
        <v>0</v>
      </c>
      <c r="X80" s="157">
        <f t="shared" si="78"/>
        <v>0</v>
      </c>
      <c r="Y80" s="157">
        <f t="shared" si="78"/>
        <v>0</v>
      </c>
      <c r="Z80" s="368">
        <f t="shared" si="78"/>
        <v>0</v>
      </c>
    </row>
    <row r="81" spans="1:26" s="26" customFormat="1" ht="49.5" customHeight="1" thickBot="1">
      <c r="A81" s="455" t="s">
        <v>285</v>
      </c>
      <c r="B81" s="454" t="s">
        <v>387</v>
      </c>
      <c r="C81" s="429" t="s">
        <v>224</v>
      </c>
      <c r="D81" s="456"/>
      <c r="E81" s="430">
        <f>E84+E89</f>
        <v>0</v>
      </c>
      <c r="F81" s="430">
        <f t="shared" ref="F81:G81" si="79">F84+F89</f>
        <v>0</v>
      </c>
      <c r="G81" s="430">
        <f t="shared" si="79"/>
        <v>0</v>
      </c>
      <c r="H81" s="475">
        <v>4950000</v>
      </c>
      <c r="I81" s="475">
        <v>3686100</v>
      </c>
      <c r="J81" s="430">
        <f t="shared" ref="J81:M81" si="80">J84+J89</f>
        <v>0</v>
      </c>
      <c r="K81" s="430">
        <f t="shared" si="80"/>
        <v>0</v>
      </c>
      <c r="L81" s="430">
        <f t="shared" si="80"/>
        <v>0</v>
      </c>
      <c r="M81" s="430">
        <f t="shared" si="80"/>
        <v>0</v>
      </c>
      <c r="N81" s="430">
        <f>N84+N89</f>
        <v>0</v>
      </c>
      <c r="O81" s="431">
        <f t="shared" si="61"/>
        <v>0</v>
      </c>
      <c r="P81" s="432">
        <f t="shared" si="23"/>
        <v>4950000</v>
      </c>
      <c r="Q81" s="430">
        <f t="shared" ref="Q81:S81" si="81">Q84+Q89</f>
        <v>0</v>
      </c>
      <c r="R81" s="430">
        <f>R84+R89</f>
        <v>0</v>
      </c>
      <c r="S81" s="430">
        <f t="shared" si="81"/>
        <v>0</v>
      </c>
      <c r="T81" s="358">
        <f t="shared" si="55"/>
        <v>4950000</v>
      </c>
      <c r="U81" s="433">
        <f t="shared" si="58"/>
        <v>0</v>
      </c>
      <c r="V81" s="430">
        <f t="shared" ref="V81:Z81" si="82">V84+V89</f>
        <v>0</v>
      </c>
      <c r="W81" s="430">
        <f t="shared" si="82"/>
        <v>0</v>
      </c>
      <c r="X81" s="430">
        <f t="shared" si="82"/>
        <v>0</v>
      </c>
      <c r="Y81" s="430">
        <f t="shared" si="82"/>
        <v>0</v>
      </c>
      <c r="Z81" s="434">
        <f t="shared" si="82"/>
        <v>0</v>
      </c>
    </row>
    <row r="82" spans="1:26" s="26" customFormat="1" ht="29.25" customHeight="1">
      <c r="A82" s="738" t="s">
        <v>258</v>
      </c>
      <c r="B82" s="740" t="s">
        <v>386</v>
      </c>
      <c r="C82" s="394" t="s">
        <v>247</v>
      </c>
      <c r="D82" s="400"/>
      <c r="E82" s="157">
        <f>E87+E92</f>
        <v>521</v>
      </c>
      <c r="F82" s="157">
        <f t="shared" ref="F82:G82" si="83">F87+F92</f>
        <v>636379620.70000005</v>
      </c>
      <c r="G82" s="157">
        <f t="shared" si="83"/>
        <v>325627896.09000021</v>
      </c>
      <c r="H82" s="408">
        <v>99561434</v>
      </c>
      <c r="I82" s="408">
        <v>73683542</v>
      </c>
      <c r="J82" s="157">
        <f t="shared" ref="J82:N82" si="84">J87+J92</f>
        <v>343</v>
      </c>
      <c r="K82" s="157">
        <f t="shared" si="84"/>
        <v>419364545.94</v>
      </c>
      <c r="L82" s="157">
        <f t="shared" si="84"/>
        <v>164</v>
      </c>
      <c r="M82" s="157">
        <f t="shared" si="84"/>
        <v>100484400.01000002</v>
      </c>
      <c r="N82" s="157">
        <f t="shared" si="84"/>
        <v>74908686.799999982</v>
      </c>
      <c r="O82" s="249">
        <f t="shared" si="61"/>
        <v>1.0092703165565093</v>
      </c>
      <c r="P82" s="366">
        <f t="shared" si="23"/>
        <v>2128929.5999999801</v>
      </c>
      <c r="Q82" s="157">
        <f t="shared" ref="Q82:S82" si="85">Q87+Q92</f>
        <v>2</v>
      </c>
      <c r="R82" s="157">
        <f>R87+R92</f>
        <v>525735.62</v>
      </c>
      <c r="S82" s="157">
        <f t="shared" si="85"/>
        <v>394301.70999999996</v>
      </c>
      <c r="T82" s="158">
        <f t="shared" si="55"/>
        <v>99035698.379999995</v>
      </c>
      <c r="U82" s="367">
        <f t="shared" ref="U82" si="86">R82/H82</f>
        <v>5.2805147422846479E-3</v>
      </c>
      <c r="V82" s="157">
        <f t="shared" ref="V82:Z82" si="87">V87+V92</f>
        <v>6</v>
      </c>
      <c r="W82" s="157">
        <f t="shared" si="87"/>
        <v>1</v>
      </c>
      <c r="X82" s="157">
        <f t="shared" si="87"/>
        <v>191940.62</v>
      </c>
      <c r="Y82" s="157">
        <f t="shared" si="87"/>
        <v>143955.46</v>
      </c>
      <c r="Z82" s="368">
        <f t="shared" si="87"/>
        <v>3051895.6100000003</v>
      </c>
    </row>
    <row r="83" spans="1:26" s="26" customFormat="1" ht="31.5" customHeight="1" thickBot="1">
      <c r="A83" s="739"/>
      <c r="B83" s="741"/>
      <c r="C83" s="457" t="s">
        <v>246</v>
      </c>
      <c r="D83" s="458"/>
      <c r="E83" s="459">
        <f>E86+E91</f>
        <v>4</v>
      </c>
      <c r="F83" s="459">
        <f t="shared" ref="F83:G83" si="88">F86+F91</f>
        <v>5679050.5099999998</v>
      </c>
      <c r="G83" s="459">
        <f t="shared" si="88"/>
        <v>2733831.15</v>
      </c>
      <c r="H83" s="460">
        <v>5000000</v>
      </c>
      <c r="I83" s="460">
        <v>3706550</v>
      </c>
      <c r="J83" s="459">
        <f t="shared" ref="J83:N83" si="89">J86+J91</f>
        <v>3</v>
      </c>
      <c r="K83" s="459">
        <f t="shared" si="89"/>
        <v>4937518.12</v>
      </c>
      <c r="L83" s="459">
        <f t="shared" si="89"/>
        <v>0</v>
      </c>
      <c r="M83" s="459">
        <f t="shared" si="89"/>
        <v>0</v>
      </c>
      <c r="N83" s="459">
        <f t="shared" si="89"/>
        <v>0</v>
      </c>
      <c r="O83" s="461">
        <f t="shared" si="61"/>
        <v>0</v>
      </c>
      <c r="P83" s="462">
        <f t="shared" si="23"/>
        <v>5000000</v>
      </c>
      <c r="Q83" s="459">
        <f t="shared" ref="Q83:S83" si="90">Q86+Q91</f>
        <v>0</v>
      </c>
      <c r="R83" s="459">
        <f t="shared" si="90"/>
        <v>0</v>
      </c>
      <c r="S83" s="459">
        <f t="shared" si="90"/>
        <v>0</v>
      </c>
      <c r="T83" s="63">
        <f t="shared" si="55"/>
        <v>5000000</v>
      </c>
      <c r="U83" s="304">
        <f>R83/H83</f>
        <v>0</v>
      </c>
      <c r="V83" s="459">
        <f t="shared" ref="V83:Z83" si="91">V86+V91</f>
        <v>0</v>
      </c>
      <c r="W83" s="459">
        <f t="shared" si="91"/>
        <v>0</v>
      </c>
      <c r="X83" s="459">
        <f t="shared" si="91"/>
        <v>0</v>
      </c>
      <c r="Y83" s="459">
        <f t="shared" si="91"/>
        <v>0</v>
      </c>
      <c r="Z83" s="463">
        <f t="shared" si="91"/>
        <v>0</v>
      </c>
    </row>
    <row r="84" spans="1:26" s="26" customFormat="1" ht="30" customHeight="1">
      <c r="A84" s="703" t="s">
        <v>259</v>
      </c>
      <c r="B84" s="689" t="s">
        <v>260</v>
      </c>
      <c r="C84" s="392" t="s">
        <v>224</v>
      </c>
      <c r="D84" s="683" t="s">
        <v>379</v>
      </c>
      <c r="E84" s="25"/>
      <c r="F84" s="25"/>
      <c r="G84" s="25"/>
      <c r="H84" s="407">
        <v>4830000</v>
      </c>
      <c r="I84" s="407">
        <v>3622500</v>
      </c>
      <c r="J84" s="25"/>
      <c r="K84" s="25"/>
      <c r="L84" s="25"/>
      <c r="M84" s="25"/>
      <c r="N84" s="25"/>
      <c r="O84" s="246">
        <f t="shared" si="61"/>
        <v>0</v>
      </c>
      <c r="P84" s="329">
        <f t="shared" si="23"/>
        <v>4830000</v>
      </c>
      <c r="Q84" s="25"/>
      <c r="R84" s="25"/>
      <c r="S84" s="25"/>
      <c r="T84" s="148">
        <f t="shared" si="55"/>
        <v>4830000</v>
      </c>
      <c r="U84" s="316">
        <f>R84/H84</f>
        <v>0</v>
      </c>
      <c r="V84" s="25"/>
      <c r="W84" s="25"/>
      <c r="X84" s="25"/>
      <c r="Y84" s="25"/>
      <c r="Z84" s="372"/>
    </row>
    <row r="85" spans="1:26" s="26" customFormat="1" ht="24.75" customHeight="1">
      <c r="A85" s="703"/>
      <c r="B85" s="689"/>
      <c r="C85" s="391" t="s">
        <v>223</v>
      </c>
      <c r="D85" s="684"/>
      <c r="E85" s="25">
        <v>1994</v>
      </c>
      <c r="F85" s="25">
        <v>99581567.069999993</v>
      </c>
      <c r="G85" s="25">
        <v>99581567.069999993</v>
      </c>
      <c r="H85" s="415">
        <v>29100000</v>
      </c>
      <c r="I85" s="415">
        <v>21825000</v>
      </c>
      <c r="J85" s="25"/>
      <c r="K85" s="25"/>
      <c r="L85" s="25"/>
      <c r="M85" s="25"/>
      <c r="N85" s="25"/>
      <c r="O85" s="247">
        <f t="shared" si="61"/>
        <v>0</v>
      </c>
      <c r="P85" s="329">
        <f t="shared" si="23"/>
        <v>29100000</v>
      </c>
      <c r="Q85" s="25"/>
      <c r="R85" s="25"/>
      <c r="S85" s="25"/>
      <c r="T85" s="59">
        <f t="shared" si="55"/>
        <v>29100000</v>
      </c>
      <c r="U85" s="301">
        <f t="shared" ref="U85" si="92">R85/H85</f>
        <v>0</v>
      </c>
      <c r="V85" s="25"/>
      <c r="W85" s="25"/>
      <c r="X85" s="25"/>
      <c r="Y85" s="25"/>
      <c r="Z85" s="372"/>
    </row>
    <row r="86" spans="1:26" s="26" customFormat="1" ht="22.5" customHeight="1">
      <c r="A86" s="703"/>
      <c r="B86" s="689"/>
      <c r="C86" s="391" t="s">
        <v>246</v>
      </c>
      <c r="D86" s="684"/>
      <c r="E86" s="25">
        <v>4</v>
      </c>
      <c r="F86" s="25">
        <v>5679050.5099999998</v>
      </c>
      <c r="G86" s="25">
        <v>2733831.15</v>
      </c>
      <c r="H86" s="415">
        <v>4802500</v>
      </c>
      <c r="I86" s="415">
        <v>3601875</v>
      </c>
      <c r="J86" s="25">
        <v>3</v>
      </c>
      <c r="K86" s="25">
        <v>4937518.12</v>
      </c>
      <c r="L86" s="25"/>
      <c r="M86" s="25"/>
      <c r="N86" s="25"/>
      <c r="O86" s="247">
        <f t="shared" si="61"/>
        <v>0</v>
      </c>
      <c r="P86" s="329">
        <f t="shared" si="23"/>
        <v>4802500</v>
      </c>
      <c r="Q86" s="25"/>
      <c r="R86" s="25"/>
      <c r="S86" s="25"/>
      <c r="T86" s="59">
        <f t="shared" si="55"/>
        <v>4802500</v>
      </c>
      <c r="U86" s="301">
        <f>R86/H86</f>
        <v>0</v>
      </c>
      <c r="V86" s="25"/>
      <c r="W86" s="25"/>
      <c r="X86" s="25"/>
      <c r="Y86" s="25"/>
      <c r="Z86" s="372"/>
    </row>
    <row r="87" spans="1:26" s="26" customFormat="1" ht="25.5" customHeight="1" thickBot="1">
      <c r="A87" s="703"/>
      <c r="B87" s="689"/>
      <c r="C87" s="393" t="s">
        <v>247</v>
      </c>
      <c r="D87" s="685"/>
      <c r="E87" s="342">
        <v>504</v>
      </c>
      <c r="F87" s="342">
        <v>630156314.1400001</v>
      </c>
      <c r="G87" s="342">
        <v>322851577.77000022</v>
      </c>
      <c r="H87" s="416">
        <v>95072646</v>
      </c>
      <c r="I87" s="416">
        <v>71304484</v>
      </c>
      <c r="J87" s="342">
        <v>338</v>
      </c>
      <c r="K87" s="342">
        <v>417855514.79000002</v>
      </c>
      <c r="L87" s="342">
        <v>152</v>
      </c>
      <c r="M87" s="342">
        <v>98417978.860000014</v>
      </c>
      <c r="N87" s="342">
        <v>73813483.639999986</v>
      </c>
      <c r="O87" s="248">
        <f t="shared" si="61"/>
        <v>1.0351871226977318</v>
      </c>
      <c r="P87" s="345">
        <f t="shared" si="23"/>
        <v>-491355.66000001412</v>
      </c>
      <c r="Q87" s="342">
        <v>2</v>
      </c>
      <c r="R87" s="342">
        <v>525735.62</v>
      </c>
      <c r="S87" s="342">
        <v>394301.70999999996</v>
      </c>
      <c r="T87" s="153">
        <f t="shared" si="55"/>
        <v>94546910.379999995</v>
      </c>
      <c r="U87" s="373">
        <f>R87/H87</f>
        <v>5.529830525596185E-3</v>
      </c>
      <c r="V87" s="342">
        <v>5</v>
      </c>
      <c r="W87" s="342">
        <v>1</v>
      </c>
      <c r="X87" s="342">
        <v>191940.62</v>
      </c>
      <c r="Y87" s="342">
        <v>143955.46</v>
      </c>
      <c r="Z87" s="374">
        <v>2853977.2</v>
      </c>
    </row>
    <row r="88" spans="1:26" s="26" customFormat="1" ht="29.25" customHeight="1" thickBot="1">
      <c r="A88" s="703"/>
      <c r="B88" s="689"/>
      <c r="C88" s="693" t="s">
        <v>361</v>
      </c>
      <c r="D88" s="694"/>
      <c r="E88" s="383">
        <f>SUM(E84:E87)</f>
        <v>2502</v>
      </c>
      <c r="F88" s="383">
        <f t="shared" ref="F88:G88" si="93">SUM(F84:F87)</f>
        <v>735416931.72000015</v>
      </c>
      <c r="G88" s="383">
        <f t="shared" si="93"/>
        <v>425166975.99000025</v>
      </c>
      <c r="H88" s="464">
        <f>SUM(H84:H87)</f>
        <v>133805146</v>
      </c>
      <c r="I88" s="464">
        <f>SUM(I84:I87)</f>
        <v>100353859</v>
      </c>
      <c r="J88" s="383">
        <f>SUM(J84:J87)</f>
        <v>341</v>
      </c>
      <c r="K88" s="383">
        <f t="shared" ref="K88:N88" si="94">SUM(K84:K87)</f>
        <v>422793032.91000003</v>
      </c>
      <c r="L88" s="383">
        <f t="shared" si="94"/>
        <v>152</v>
      </c>
      <c r="M88" s="383">
        <f t="shared" si="94"/>
        <v>98417978.860000014</v>
      </c>
      <c r="N88" s="383">
        <f t="shared" si="94"/>
        <v>73813483.639999986</v>
      </c>
      <c r="O88" s="476">
        <f t="shared" si="61"/>
        <v>0.73553209126949437</v>
      </c>
      <c r="P88" s="386">
        <f>SUM(P84:P87)</f>
        <v>38241144.339999989</v>
      </c>
      <c r="Q88" s="383">
        <f t="shared" ref="Q88:Z88" si="95">SUM(Q84:Q87)</f>
        <v>2</v>
      </c>
      <c r="R88" s="383">
        <f t="shared" si="95"/>
        <v>525735.62</v>
      </c>
      <c r="S88" s="383">
        <f t="shared" si="95"/>
        <v>394301.70999999996</v>
      </c>
      <c r="T88" s="398">
        <f t="shared" si="95"/>
        <v>133279410.38</v>
      </c>
      <c r="U88" s="476">
        <f>R88/H88</f>
        <v>3.9291136082314805E-3</v>
      </c>
      <c r="V88" s="383">
        <f t="shared" si="95"/>
        <v>5</v>
      </c>
      <c r="W88" s="383">
        <f>SUM(W84:W87)</f>
        <v>1</v>
      </c>
      <c r="X88" s="383">
        <f t="shared" si="95"/>
        <v>191940.62</v>
      </c>
      <c r="Y88" s="383">
        <f t="shared" si="95"/>
        <v>143955.46</v>
      </c>
      <c r="Z88" s="383">
        <f t="shared" si="95"/>
        <v>2853977.2</v>
      </c>
    </row>
    <row r="89" spans="1:26" s="26" customFormat="1" ht="27.75" customHeight="1">
      <c r="A89" s="703"/>
      <c r="B89" s="689"/>
      <c r="C89" s="392" t="s">
        <v>224</v>
      </c>
      <c r="D89" s="683" t="s">
        <v>380</v>
      </c>
      <c r="E89" s="25"/>
      <c r="F89" s="25"/>
      <c r="G89" s="25"/>
      <c r="H89" s="415">
        <v>120000</v>
      </c>
      <c r="I89" s="407">
        <v>63600</v>
      </c>
      <c r="J89" s="25"/>
      <c r="K89" s="25"/>
      <c r="L89" s="25"/>
      <c r="M89" s="25"/>
      <c r="N89" s="25"/>
      <c r="O89" s="246">
        <f t="shared" si="61"/>
        <v>0</v>
      </c>
      <c r="P89" s="329">
        <f t="shared" si="23"/>
        <v>120000</v>
      </c>
      <c r="Q89" s="25"/>
      <c r="R89" s="25"/>
      <c r="S89" s="25"/>
      <c r="T89" s="148">
        <f t="shared" si="55"/>
        <v>120000</v>
      </c>
      <c r="U89" s="316">
        <f t="shared" ref="U89" si="96">R89/H89</f>
        <v>0</v>
      </c>
      <c r="V89" s="25"/>
      <c r="W89" s="25"/>
      <c r="X89" s="25"/>
      <c r="Y89" s="25"/>
      <c r="Z89" s="372"/>
    </row>
    <row r="90" spans="1:26" s="26" customFormat="1" ht="30.75" customHeight="1">
      <c r="A90" s="703"/>
      <c r="B90" s="689"/>
      <c r="C90" s="391" t="s">
        <v>223</v>
      </c>
      <c r="D90" s="684"/>
      <c r="E90" s="25">
        <v>35</v>
      </c>
      <c r="F90" s="25">
        <v>1750000</v>
      </c>
      <c r="G90" s="25">
        <v>1750000</v>
      </c>
      <c r="H90" s="415">
        <v>900000</v>
      </c>
      <c r="I90" s="407">
        <v>477000</v>
      </c>
      <c r="J90" s="25"/>
      <c r="K90" s="25"/>
      <c r="L90" s="25"/>
      <c r="M90" s="25"/>
      <c r="N90" s="25"/>
      <c r="O90" s="247">
        <f t="shared" si="61"/>
        <v>0</v>
      </c>
      <c r="P90" s="329">
        <f t="shared" si="23"/>
        <v>900000</v>
      </c>
      <c r="Q90" s="25"/>
      <c r="R90" s="25"/>
      <c r="S90" s="25"/>
      <c r="T90" s="59">
        <f t="shared" si="55"/>
        <v>900000</v>
      </c>
      <c r="U90" s="301">
        <f>R90/H90</f>
        <v>0</v>
      </c>
      <c r="V90" s="25"/>
      <c r="W90" s="25"/>
      <c r="X90" s="25"/>
      <c r="Y90" s="25"/>
      <c r="Z90" s="372"/>
    </row>
    <row r="91" spans="1:26" s="26" customFormat="1" ht="32.25" customHeight="1">
      <c r="A91" s="703"/>
      <c r="B91" s="689"/>
      <c r="C91" s="391" t="s">
        <v>246</v>
      </c>
      <c r="D91" s="684"/>
      <c r="E91" s="25"/>
      <c r="F91" s="25"/>
      <c r="G91" s="25"/>
      <c r="H91" s="415">
        <v>197500</v>
      </c>
      <c r="I91" s="407">
        <v>104675</v>
      </c>
      <c r="J91" s="25"/>
      <c r="K91" s="25"/>
      <c r="L91" s="25"/>
      <c r="M91" s="25"/>
      <c r="N91" s="25"/>
      <c r="O91" s="247">
        <f t="shared" ref="O91:O92" si="97">M91/H91</f>
        <v>0</v>
      </c>
      <c r="P91" s="329">
        <f t="shared" si="23"/>
        <v>197500</v>
      </c>
      <c r="Q91" s="25"/>
      <c r="R91" s="25"/>
      <c r="S91" s="25"/>
      <c r="T91" s="59">
        <f t="shared" si="55"/>
        <v>197500</v>
      </c>
      <c r="U91" s="301">
        <f>R91/H91</f>
        <v>0</v>
      </c>
      <c r="V91" s="25"/>
      <c r="W91" s="25"/>
      <c r="X91" s="25"/>
      <c r="Y91" s="25"/>
      <c r="Z91" s="372"/>
    </row>
    <row r="92" spans="1:26" s="26" customFormat="1" ht="26.25" customHeight="1" thickBot="1">
      <c r="A92" s="703"/>
      <c r="B92" s="689"/>
      <c r="C92" s="391" t="s">
        <v>247</v>
      </c>
      <c r="D92" s="685"/>
      <c r="E92" s="25">
        <v>17</v>
      </c>
      <c r="F92" s="25">
        <v>6223306.5600000005</v>
      </c>
      <c r="G92" s="25">
        <v>2776318.32</v>
      </c>
      <c r="H92" s="415">
        <v>4488788</v>
      </c>
      <c r="I92" s="407">
        <v>2379058</v>
      </c>
      <c r="J92" s="25">
        <v>5</v>
      </c>
      <c r="K92" s="25">
        <v>1509031.15</v>
      </c>
      <c r="L92" s="25">
        <v>12</v>
      </c>
      <c r="M92" s="25">
        <v>2066421.15</v>
      </c>
      <c r="N92" s="25">
        <v>1095203.1599999999</v>
      </c>
      <c r="O92" s="247">
        <f t="shared" si="97"/>
        <v>0.46035169181525165</v>
      </c>
      <c r="P92" s="329">
        <f t="shared" si="23"/>
        <v>2620285.2600000002</v>
      </c>
      <c r="Q92" s="25"/>
      <c r="R92" s="25"/>
      <c r="S92" s="25"/>
      <c r="T92" s="59">
        <f t="shared" si="55"/>
        <v>4488788</v>
      </c>
      <c r="U92" s="301">
        <f>R92/H92</f>
        <v>0</v>
      </c>
      <c r="V92" s="25">
        <v>1</v>
      </c>
      <c r="W92" s="25"/>
      <c r="X92" s="25"/>
      <c r="Y92" s="25"/>
      <c r="Z92" s="372">
        <v>197918.41</v>
      </c>
    </row>
    <row r="93" spans="1:26" s="26" customFormat="1" ht="33.75" customHeight="1" thickBot="1">
      <c r="A93" s="692"/>
      <c r="B93" s="690"/>
      <c r="C93" s="693" t="s">
        <v>361</v>
      </c>
      <c r="D93" s="694"/>
      <c r="E93" s="383">
        <f>SUM(E89:E92)</f>
        <v>52</v>
      </c>
      <c r="F93" s="383">
        <f t="shared" ref="F93:G93" si="98">SUM(F89:F92)</f>
        <v>7973306.5600000005</v>
      </c>
      <c r="G93" s="383">
        <f t="shared" si="98"/>
        <v>4526318.32</v>
      </c>
      <c r="H93" s="464">
        <f>SUM(H89:H92)</f>
        <v>5706288</v>
      </c>
      <c r="I93" s="464">
        <f>SUM(I89:I92)</f>
        <v>3024333</v>
      </c>
      <c r="J93" s="383">
        <f>SUM(J89:J92)</f>
        <v>5</v>
      </c>
      <c r="K93" s="383">
        <f t="shared" ref="K93:N93" si="99">SUM(K89:K92)</f>
        <v>1509031.15</v>
      </c>
      <c r="L93" s="383">
        <f t="shared" si="99"/>
        <v>12</v>
      </c>
      <c r="M93" s="383">
        <f t="shared" si="99"/>
        <v>2066421.15</v>
      </c>
      <c r="N93" s="383">
        <f t="shared" si="99"/>
        <v>1095203.1599999999</v>
      </c>
      <c r="O93" s="476">
        <f>M93/H93</f>
        <v>0.36213053915259796</v>
      </c>
      <c r="P93" s="386">
        <f>SUM(P89:P92)</f>
        <v>3837785.2600000002</v>
      </c>
      <c r="Q93" s="383">
        <f t="shared" ref="Q93:Z93" si="100">SUM(Q89:Q92)</f>
        <v>0</v>
      </c>
      <c r="R93" s="383">
        <f t="shared" si="100"/>
        <v>0</v>
      </c>
      <c r="S93" s="383">
        <f t="shared" si="100"/>
        <v>0</v>
      </c>
      <c r="T93" s="398">
        <f t="shared" si="100"/>
        <v>5706288</v>
      </c>
      <c r="U93" s="476">
        <f>R93/H93</f>
        <v>0</v>
      </c>
      <c r="V93" s="383">
        <f t="shared" si="100"/>
        <v>1</v>
      </c>
      <c r="W93" s="383">
        <f t="shared" si="100"/>
        <v>0</v>
      </c>
      <c r="X93" s="383">
        <f t="shared" si="100"/>
        <v>0</v>
      </c>
      <c r="Y93" s="383">
        <f t="shared" si="100"/>
        <v>0</v>
      </c>
      <c r="Z93" s="383">
        <f t="shared" si="100"/>
        <v>197918.41</v>
      </c>
    </row>
    <row r="94" spans="1:26" s="26" customFormat="1" ht="29.25" customHeight="1" thickBot="1">
      <c r="A94" s="686" t="s">
        <v>375</v>
      </c>
      <c r="B94" s="687"/>
      <c r="C94" s="687"/>
      <c r="D94" s="688"/>
      <c r="E94" s="380">
        <f>E88+E93</f>
        <v>2554</v>
      </c>
      <c r="F94" s="380">
        <f t="shared" ref="F94:G94" si="101">F88+F93</f>
        <v>743390238.28000009</v>
      </c>
      <c r="G94" s="380">
        <f t="shared" si="101"/>
        <v>429693294.31000024</v>
      </c>
      <c r="H94" s="467">
        <f>H88+H93</f>
        <v>139511434</v>
      </c>
      <c r="I94" s="467">
        <f>I88+I93</f>
        <v>103378192</v>
      </c>
      <c r="J94" s="380">
        <f>J88+J93</f>
        <v>346</v>
      </c>
      <c r="K94" s="380">
        <f t="shared" ref="K94:N94" si="102">K88+K93</f>
        <v>424302064.06</v>
      </c>
      <c r="L94" s="380">
        <f t="shared" si="102"/>
        <v>164</v>
      </c>
      <c r="M94" s="380">
        <f t="shared" si="102"/>
        <v>100484400.01000002</v>
      </c>
      <c r="N94" s="380">
        <f t="shared" si="102"/>
        <v>74908686.799999982</v>
      </c>
      <c r="O94" s="479">
        <f>M94/H94</f>
        <v>0.72025924419929643</v>
      </c>
      <c r="P94" s="380">
        <f>P88+P93</f>
        <v>42078929.599999987</v>
      </c>
      <c r="Q94" s="380">
        <f t="shared" ref="Q94:Z94" si="103">Q88+Q93</f>
        <v>2</v>
      </c>
      <c r="R94" s="380">
        <f t="shared" si="103"/>
        <v>525735.62</v>
      </c>
      <c r="S94" s="380">
        <f t="shared" si="103"/>
        <v>394301.70999999996</v>
      </c>
      <c r="T94" s="380">
        <f t="shared" si="103"/>
        <v>138985698.38</v>
      </c>
      <c r="U94" s="479">
        <f>R94/H94</f>
        <v>3.768405247701776E-3</v>
      </c>
      <c r="V94" s="380">
        <f t="shared" si="103"/>
        <v>6</v>
      </c>
      <c r="W94" s="380">
        <f>W88+W93</f>
        <v>1</v>
      </c>
      <c r="X94" s="380">
        <f t="shared" si="103"/>
        <v>191940.62</v>
      </c>
      <c r="Y94" s="380">
        <f t="shared" si="103"/>
        <v>143955.46</v>
      </c>
      <c r="Z94" s="380">
        <f t="shared" si="103"/>
        <v>3051895.6100000003</v>
      </c>
    </row>
    <row r="95" spans="1:26" s="26" customFormat="1" ht="63.75" customHeight="1" thickBot="1">
      <c r="A95" s="455" t="s">
        <v>286</v>
      </c>
      <c r="B95" s="454" t="s">
        <v>388</v>
      </c>
      <c r="C95" s="429" t="s">
        <v>225</v>
      </c>
      <c r="D95" s="456"/>
      <c r="E95" s="430"/>
      <c r="F95" s="430"/>
      <c r="G95" s="430"/>
      <c r="H95" s="475">
        <v>55000000</v>
      </c>
      <c r="I95" s="475">
        <v>41151000</v>
      </c>
      <c r="J95" s="430"/>
      <c r="K95" s="430"/>
      <c r="L95" s="430"/>
      <c r="M95" s="430"/>
      <c r="N95" s="430"/>
      <c r="O95" s="431">
        <f>M95/H95</f>
        <v>0</v>
      </c>
      <c r="P95" s="432">
        <f t="shared" si="23"/>
        <v>55000000</v>
      </c>
      <c r="Q95" s="430"/>
      <c r="R95" s="430"/>
      <c r="S95" s="430"/>
      <c r="T95" s="358">
        <f t="shared" si="55"/>
        <v>55000000</v>
      </c>
      <c r="U95" s="433">
        <f t="shared" ref="U95" si="104">R95/H95</f>
        <v>0</v>
      </c>
      <c r="V95" s="430"/>
      <c r="W95" s="430"/>
      <c r="X95" s="430"/>
      <c r="Y95" s="430"/>
      <c r="Z95" s="434"/>
    </row>
    <row r="96" spans="1:26" s="26" customFormat="1" ht="63.75" customHeight="1" thickBot="1">
      <c r="A96" s="455" t="s">
        <v>287</v>
      </c>
      <c r="B96" s="454" t="s">
        <v>391</v>
      </c>
      <c r="C96" s="429" t="s">
        <v>226</v>
      </c>
      <c r="D96" s="456"/>
      <c r="E96" s="430">
        <f>E100+E103</f>
        <v>0</v>
      </c>
      <c r="F96" s="430">
        <f t="shared" ref="F96:G96" si="105">F100+F103</f>
        <v>0</v>
      </c>
      <c r="G96" s="430">
        <f t="shared" si="105"/>
        <v>0</v>
      </c>
      <c r="H96" s="475">
        <v>27000000</v>
      </c>
      <c r="I96" s="475">
        <v>20166840</v>
      </c>
      <c r="J96" s="430">
        <f t="shared" ref="J96:N96" si="106">J100+J103</f>
        <v>0</v>
      </c>
      <c r="K96" s="430">
        <f t="shared" si="106"/>
        <v>0</v>
      </c>
      <c r="L96" s="430">
        <f t="shared" si="106"/>
        <v>0</v>
      </c>
      <c r="M96" s="430">
        <f t="shared" si="106"/>
        <v>0</v>
      </c>
      <c r="N96" s="430">
        <f t="shared" si="106"/>
        <v>0</v>
      </c>
      <c r="O96" s="431">
        <f>M96/H96</f>
        <v>0</v>
      </c>
      <c r="P96" s="432">
        <f t="shared" si="23"/>
        <v>27000000</v>
      </c>
      <c r="Q96" s="430">
        <f t="shared" ref="Q96:S96" si="107">Q100+Q103</f>
        <v>0</v>
      </c>
      <c r="R96" s="430">
        <f t="shared" si="107"/>
        <v>0</v>
      </c>
      <c r="S96" s="430">
        <f t="shared" si="107"/>
        <v>0</v>
      </c>
      <c r="T96" s="358">
        <f t="shared" si="55"/>
        <v>27000000</v>
      </c>
      <c r="U96" s="433">
        <f t="shared" ref="U96:U107" si="108">R96/H96</f>
        <v>0</v>
      </c>
      <c r="V96" s="430">
        <f t="shared" ref="V96:Z96" si="109">V100+V103</f>
        <v>0</v>
      </c>
      <c r="W96" s="430">
        <f t="shared" si="109"/>
        <v>0</v>
      </c>
      <c r="X96" s="430">
        <f t="shared" si="109"/>
        <v>0</v>
      </c>
      <c r="Y96" s="430">
        <f t="shared" si="109"/>
        <v>0</v>
      </c>
      <c r="Z96" s="434">
        <f t="shared" si="109"/>
        <v>0</v>
      </c>
    </row>
    <row r="97" spans="1:26" s="26" customFormat="1" ht="63.75" customHeight="1" thickBot="1">
      <c r="A97" s="455" t="s">
        <v>288</v>
      </c>
      <c r="B97" s="454" t="s">
        <v>389</v>
      </c>
      <c r="C97" s="429" t="s">
        <v>225</v>
      </c>
      <c r="D97" s="456"/>
      <c r="E97" s="430"/>
      <c r="F97" s="430"/>
      <c r="G97" s="430"/>
      <c r="H97" s="475">
        <v>26000000</v>
      </c>
      <c r="I97" s="475">
        <v>19401000</v>
      </c>
      <c r="J97" s="430"/>
      <c r="K97" s="430"/>
      <c r="L97" s="430"/>
      <c r="M97" s="430"/>
      <c r="N97" s="430"/>
      <c r="O97" s="431">
        <f t="shared" ref="O97:O99" si="110">M97/H97</f>
        <v>0</v>
      </c>
      <c r="P97" s="432">
        <f t="shared" si="23"/>
        <v>26000000</v>
      </c>
      <c r="Q97" s="430"/>
      <c r="R97" s="430"/>
      <c r="S97" s="430"/>
      <c r="T97" s="358">
        <f t="shared" si="55"/>
        <v>26000000</v>
      </c>
      <c r="U97" s="433">
        <f t="shared" si="108"/>
        <v>0</v>
      </c>
      <c r="V97" s="430"/>
      <c r="W97" s="430"/>
      <c r="X97" s="430"/>
      <c r="Y97" s="430"/>
      <c r="Z97" s="434"/>
    </row>
    <row r="98" spans="1:26" s="26" customFormat="1" ht="63.75" customHeight="1" thickBot="1">
      <c r="A98" s="381" t="s">
        <v>289</v>
      </c>
      <c r="B98" s="382" t="s">
        <v>390</v>
      </c>
      <c r="C98" s="387" t="s">
        <v>225</v>
      </c>
      <c r="D98" s="403"/>
      <c r="E98" s="375"/>
      <c r="F98" s="375"/>
      <c r="G98" s="375"/>
      <c r="H98" s="474">
        <v>2000000</v>
      </c>
      <c r="I98" s="474">
        <v>1478000</v>
      </c>
      <c r="J98" s="375"/>
      <c r="K98" s="375"/>
      <c r="L98" s="375"/>
      <c r="M98" s="375"/>
      <c r="N98" s="375"/>
      <c r="O98" s="376">
        <f>M98/H98</f>
        <v>0</v>
      </c>
      <c r="P98" s="377">
        <f t="shared" si="23"/>
        <v>2000000</v>
      </c>
      <c r="Q98" s="375"/>
      <c r="R98" s="375"/>
      <c r="S98" s="375"/>
      <c r="T98" s="363">
        <f t="shared" si="55"/>
        <v>2000000</v>
      </c>
      <c r="U98" s="378">
        <f t="shared" si="108"/>
        <v>0</v>
      </c>
      <c r="V98" s="375"/>
      <c r="W98" s="375"/>
      <c r="X98" s="375"/>
      <c r="Y98" s="375"/>
      <c r="Z98" s="379"/>
    </row>
    <row r="99" spans="1:26" s="26" customFormat="1" ht="27" customHeight="1">
      <c r="A99" s="703" t="s">
        <v>261</v>
      </c>
      <c r="B99" s="723" t="s">
        <v>262</v>
      </c>
      <c r="C99" s="392" t="s">
        <v>225</v>
      </c>
      <c r="D99" s="683" t="s">
        <v>379</v>
      </c>
      <c r="E99" s="25"/>
      <c r="F99" s="25"/>
      <c r="G99" s="25"/>
      <c r="H99" s="407">
        <v>91204850</v>
      </c>
      <c r="I99" s="407">
        <v>68403637</v>
      </c>
      <c r="J99" s="25"/>
      <c r="K99" s="25"/>
      <c r="L99" s="25"/>
      <c r="M99" s="25"/>
      <c r="N99" s="25"/>
      <c r="O99" s="246">
        <f t="shared" si="110"/>
        <v>0</v>
      </c>
      <c r="P99" s="329">
        <f t="shared" si="23"/>
        <v>91204850</v>
      </c>
      <c r="Q99" s="25"/>
      <c r="R99" s="25"/>
      <c r="S99" s="25"/>
      <c r="T99" s="148">
        <f t="shared" si="55"/>
        <v>91204850</v>
      </c>
      <c r="U99" s="316">
        <f t="shared" si="108"/>
        <v>0</v>
      </c>
      <c r="V99" s="25"/>
      <c r="W99" s="25"/>
      <c r="X99" s="25"/>
      <c r="Y99" s="25"/>
      <c r="Z99" s="372"/>
    </row>
    <row r="100" spans="1:26" s="26" customFormat="1" ht="27" customHeight="1" thickBot="1">
      <c r="A100" s="703"/>
      <c r="B100" s="723"/>
      <c r="C100" s="392" t="s">
        <v>226</v>
      </c>
      <c r="D100" s="685"/>
      <c r="E100" s="25"/>
      <c r="F100" s="25"/>
      <c r="G100" s="25"/>
      <c r="H100" s="415">
        <v>26622000</v>
      </c>
      <c r="I100" s="407">
        <v>19966500</v>
      </c>
      <c r="J100" s="25"/>
      <c r="K100" s="25"/>
      <c r="L100" s="25"/>
      <c r="M100" s="25"/>
      <c r="N100" s="25"/>
      <c r="O100" s="246">
        <f>M100/H100</f>
        <v>0</v>
      </c>
      <c r="P100" s="329">
        <f t="shared" si="23"/>
        <v>26622000</v>
      </c>
      <c r="Q100" s="25"/>
      <c r="R100" s="25"/>
      <c r="S100" s="25"/>
      <c r="T100" s="148">
        <f t="shared" si="55"/>
        <v>26622000</v>
      </c>
      <c r="U100" s="316">
        <f t="shared" si="108"/>
        <v>0</v>
      </c>
      <c r="V100" s="25"/>
      <c r="W100" s="25"/>
      <c r="X100" s="25"/>
      <c r="Y100" s="25"/>
      <c r="Z100" s="372"/>
    </row>
    <row r="101" spans="1:26" s="26" customFormat="1" ht="27" customHeight="1" thickBot="1">
      <c r="A101" s="703"/>
      <c r="B101" s="723"/>
      <c r="C101" s="693" t="s">
        <v>361</v>
      </c>
      <c r="D101" s="694"/>
      <c r="E101" s="383">
        <f>SUM(E99:E100)</f>
        <v>0</v>
      </c>
      <c r="F101" s="383">
        <f t="shared" ref="F101:G101" si="111">SUM(F99:F100)</f>
        <v>0</v>
      </c>
      <c r="G101" s="383">
        <f t="shared" si="111"/>
        <v>0</v>
      </c>
      <c r="H101" s="464">
        <f>SUM(H99:H100)</f>
        <v>117826850</v>
      </c>
      <c r="I101" s="464">
        <f>SUM(I99:I100)</f>
        <v>88370137</v>
      </c>
      <c r="J101" s="383">
        <f>SUM(J99:J100)</f>
        <v>0</v>
      </c>
      <c r="K101" s="383">
        <f t="shared" ref="K101:N101" si="112">SUM(K99:K100)</f>
        <v>0</v>
      </c>
      <c r="L101" s="383">
        <f t="shared" si="112"/>
        <v>0</v>
      </c>
      <c r="M101" s="383">
        <f t="shared" si="112"/>
        <v>0</v>
      </c>
      <c r="N101" s="383">
        <f t="shared" si="112"/>
        <v>0</v>
      </c>
      <c r="O101" s="476">
        <f>M101/H101</f>
        <v>0</v>
      </c>
      <c r="P101" s="386">
        <f>P99+P100</f>
        <v>117826850</v>
      </c>
      <c r="Q101" s="383">
        <f t="shared" ref="Q101:Z101" si="113">Q99+Q100</f>
        <v>0</v>
      </c>
      <c r="R101" s="383">
        <f t="shared" si="113"/>
        <v>0</v>
      </c>
      <c r="S101" s="383">
        <f t="shared" si="113"/>
        <v>0</v>
      </c>
      <c r="T101" s="398">
        <f t="shared" si="113"/>
        <v>117826850</v>
      </c>
      <c r="U101" s="476">
        <f t="shared" si="108"/>
        <v>0</v>
      </c>
      <c r="V101" s="383">
        <f t="shared" si="113"/>
        <v>0</v>
      </c>
      <c r="W101" s="383">
        <f t="shared" si="113"/>
        <v>0</v>
      </c>
      <c r="X101" s="383">
        <f t="shared" si="113"/>
        <v>0</v>
      </c>
      <c r="Y101" s="383">
        <f t="shared" si="113"/>
        <v>0</v>
      </c>
      <c r="Z101" s="383">
        <f t="shared" si="113"/>
        <v>0</v>
      </c>
    </row>
    <row r="102" spans="1:26" s="26" customFormat="1" ht="27" customHeight="1">
      <c r="A102" s="703"/>
      <c r="B102" s="723"/>
      <c r="C102" s="394" t="s">
        <v>225</v>
      </c>
      <c r="D102" s="683" t="s">
        <v>380</v>
      </c>
      <c r="E102" s="157"/>
      <c r="F102" s="157"/>
      <c r="G102" s="157"/>
      <c r="H102" s="415">
        <v>1295150</v>
      </c>
      <c r="I102" s="407">
        <v>686430</v>
      </c>
      <c r="J102" s="157"/>
      <c r="K102" s="157"/>
      <c r="L102" s="157"/>
      <c r="M102" s="157"/>
      <c r="N102" s="157"/>
      <c r="O102" s="249">
        <f t="shared" ref="O102" si="114">M102/H102</f>
        <v>0</v>
      </c>
      <c r="P102" s="366">
        <f t="shared" si="23"/>
        <v>1295150</v>
      </c>
      <c r="Q102" s="157"/>
      <c r="R102" s="157"/>
      <c r="S102" s="157"/>
      <c r="T102" s="158">
        <f t="shared" si="55"/>
        <v>1295150</v>
      </c>
      <c r="U102" s="367">
        <f t="shared" si="108"/>
        <v>0</v>
      </c>
      <c r="V102" s="157"/>
      <c r="W102" s="157"/>
      <c r="X102" s="157"/>
      <c r="Y102" s="157"/>
      <c r="Z102" s="368"/>
    </row>
    <row r="103" spans="1:26" s="26" customFormat="1" ht="27" customHeight="1" thickBot="1">
      <c r="A103" s="703"/>
      <c r="B103" s="723"/>
      <c r="C103" s="392" t="s">
        <v>226</v>
      </c>
      <c r="D103" s="685"/>
      <c r="E103" s="25"/>
      <c r="F103" s="25"/>
      <c r="G103" s="25"/>
      <c r="H103" s="415">
        <v>378000</v>
      </c>
      <c r="I103" s="407">
        <v>200340</v>
      </c>
      <c r="J103" s="25"/>
      <c r="K103" s="25"/>
      <c r="L103" s="25"/>
      <c r="M103" s="25"/>
      <c r="N103" s="25"/>
      <c r="O103" s="246">
        <f>M103/H103</f>
        <v>0</v>
      </c>
      <c r="P103" s="329">
        <f t="shared" si="23"/>
        <v>378000</v>
      </c>
      <c r="Q103" s="25"/>
      <c r="R103" s="25"/>
      <c r="S103" s="25"/>
      <c r="T103" s="148">
        <f t="shared" si="55"/>
        <v>378000</v>
      </c>
      <c r="U103" s="316">
        <f t="shared" si="108"/>
        <v>0</v>
      </c>
      <c r="V103" s="25"/>
      <c r="W103" s="25"/>
      <c r="X103" s="25"/>
      <c r="Y103" s="25"/>
      <c r="Z103" s="372"/>
    </row>
    <row r="104" spans="1:26" s="26" customFormat="1" ht="27" customHeight="1" thickBot="1">
      <c r="A104" s="692"/>
      <c r="B104" s="724"/>
      <c r="C104" s="693" t="s">
        <v>361</v>
      </c>
      <c r="D104" s="694"/>
      <c r="E104" s="383">
        <f>SUM(E102:E103)</f>
        <v>0</v>
      </c>
      <c r="F104" s="383">
        <f t="shared" ref="F104:G104" si="115">SUM(F102:F103)</f>
        <v>0</v>
      </c>
      <c r="G104" s="383">
        <f t="shared" si="115"/>
        <v>0</v>
      </c>
      <c r="H104" s="464">
        <f>SUM(H102:H103)</f>
        <v>1673150</v>
      </c>
      <c r="I104" s="464">
        <f>SUM(I102:I103)</f>
        <v>886770</v>
      </c>
      <c r="J104" s="383">
        <f>SUM(J102:J103)</f>
        <v>0</v>
      </c>
      <c r="K104" s="383">
        <f t="shared" ref="K104:N104" si="116">SUM(K102:K103)</f>
        <v>0</v>
      </c>
      <c r="L104" s="383">
        <f t="shared" si="116"/>
        <v>0</v>
      </c>
      <c r="M104" s="383">
        <f t="shared" si="116"/>
        <v>0</v>
      </c>
      <c r="N104" s="383">
        <f t="shared" si="116"/>
        <v>0</v>
      </c>
      <c r="O104" s="476">
        <f>M104/H104</f>
        <v>0</v>
      </c>
      <c r="P104" s="386">
        <f>P102+P103</f>
        <v>1673150</v>
      </c>
      <c r="Q104" s="383">
        <f t="shared" ref="Q104" si="117">Q102+Q103</f>
        <v>0</v>
      </c>
      <c r="R104" s="383">
        <f t="shared" ref="R104" si="118">R102+R103</f>
        <v>0</v>
      </c>
      <c r="S104" s="383">
        <f t="shared" ref="S104" si="119">S102+S103</f>
        <v>0</v>
      </c>
      <c r="T104" s="398">
        <f t="shared" ref="T104" si="120">T102+T103</f>
        <v>1673150</v>
      </c>
      <c r="U104" s="476">
        <f t="shared" si="108"/>
        <v>0</v>
      </c>
      <c r="V104" s="383">
        <f t="shared" ref="V104" si="121">V102+V103</f>
        <v>0</v>
      </c>
      <c r="W104" s="383">
        <f t="shared" ref="W104" si="122">W102+W103</f>
        <v>0</v>
      </c>
      <c r="X104" s="383">
        <f t="shared" ref="X104" si="123">X102+X103</f>
        <v>0</v>
      </c>
      <c r="Y104" s="383">
        <f t="shared" ref="Y104" si="124">Y102+Y103</f>
        <v>0</v>
      </c>
      <c r="Z104" s="384">
        <f t="shared" ref="Z104" si="125">Z102+Z103</f>
        <v>0</v>
      </c>
    </row>
    <row r="105" spans="1:26" s="26" customFormat="1" ht="35.25" customHeight="1" thickBot="1">
      <c r="A105" s="686" t="s">
        <v>376</v>
      </c>
      <c r="B105" s="687"/>
      <c r="C105" s="687"/>
      <c r="D105" s="688"/>
      <c r="E105" s="380">
        <f>E101+E104</f>
        <v>0</v>
      </c>
      <c r="F105" s="380">
        <f t="shared" ref="F105:G105" si="126">F101+F104</f>
        <v>0</v>
      </c>
      <c r="G105" s="380">
        <f t="shared" si="126"/>
        <v>0</v>
      </c>
      <c r="H105" s="467">
        <f>H101+H104</f>
        <v>119500000</v>
      </c>
      <c r="I105" s="467">
        <f>I101+I104</f>
        <v>89256907</v>
      </c>
      <c r="J105" s="380">
        <f>J101+J104</f>
        <v>0</v>
      </c>
      <c r="K105" s="380">
        <f t="shared" ref="K105:N105" si="127">K101+K104</f>
        <v>0</v>
      </c>
      <c r="L105" s="380">
        <f t="shared" si="127"/>
        <v>0</v>
      </c>
      <c r="M105" s="380">
        <f t="shared" si="127"/>
        <v>0</v>
      </c>
      <c r="N105" s="380">
        <f t="shared" si="127"/>
        <v>0</v>
      </c>
      <c r="O105" s="479">
        <f>M105/H105</f>
        <v>0</v>
      </c>
      <c r="P105" s="380">
        <f>P101+P104</f>
        <v>119500000</v>
      </c>
      <c r="Q105" s="380">
        <f t="shared" ref="Q105:Z105" si="128">Q101+Q104</f>
        <v>0</v>
      </c>
      <c r="R105" s="380">
        <f t="shared" si="128"/>
        <v>0</v>
      </c>
      <c r="S105" s="380">
        <f t="shared" si="128"/>
        <v>0</v>
      </c>
      <c r="T105" s="380">
        <f t="shared" si="128"/>
        <v>119500000</v>
      </c>
      <c r="U105" s="479">
        <f t="shared" si="108"/>
        <v>0</v>
      </c>
      <c r="V105" s="380">
        <f t="shared" si="128"/>
        <v>0</v>
      </c>
      <c r="W105" s="380">
        <f t="shared" si="128"/>
        <v>0</v>
      </c>
      <c r="X105" s="380">
        <f t="shared" si="128"/>
        <v>0</v>
      </c>
      <c r="Y105" s="380">
        <f t="shared" si="128"/>
        <v>0</v>
      </c>
      <c r="Z105" s="380">
        <f t="shared" si="128"/>
        <v>0</v>
      </c>
    </row>
    <row r="106" spans="1:26" s="26" customFormat="1" ht="63.75" customHeight="1" thickBot="1">
      <c r="A106" s="381" t="s">
        <v>263</v>
      </c>
      <c r="B106" s="382" t="s">
        <v>392</v>
      </c>
      <c r="C106" s="405" t="s">
        <v>227</v>
      </c>
      <c r="D106" s="514"/>
      <c r="E106" s="519">
        <f>E114</f>
        <v>15</v>
      </c>
      <c r="F106" s="519">
        <f t="shared" ref="F106:G106" si="129">F114</f>
        <v>244401.26136891721</v>
      </c>
      <c r="G106" s="519">
        <f t="shared" si="129"/>
        <v>244401.26136891721</v>
      </c>
      <c r="H106" s="468">
        <v>383650</v>
      </c>
      <c r="I106" s="427">
        <v>287738</v>
      </c>
      <c r="J106" s="520">
        <f t="shared" ref="J106:N106" si="130">J114</f>
        <v>0</v>
      </c>
      <c r="K106" s="520">
        <f t="shared" si="130"/>
        <v>0</v>
      </c>
      <c r="L106" s="520">
        <f t="shared" si="130"/>
        <v>15</v>
      </c>
      <c r="M106" s="520">
        <f t="shared" si="130"/>
        <v>244401.26136891721</v>
      </c>
      <c r="N106" s="520">
        <f t="shared" si="130"/>
        <v>183300.94602668792</v>
      </c>
      <c r="O106" s="376">
        <f t="shared" ref="O106" si="131">M106/H106</f>
        <v>0.63704225562079297</v>
      </c>
      <c r="P106" s="377">
        <f t="shared" si="23"/>
        <v>139248.73863108279</v>
      </c>
      <c r="Q106" s="375">
        <f t="shared" ref="Q106:S106" si="132">Q114</f>
        <v>16</v>
      </c>
      <c r="R106" s="375">
        <f t="shared" si="132"/>
        <v>34569.819999999992</v>
      </c>
      <c r="S106" s="375">
        <f t="shared" si="132"/>
        <v>25927.290000000005</v>
      </c>
      <c r="T106" s="363">
        <f t="shared" si="55"/>
        <v>349080.18</v>
      </c>
      <c r="U106" s="378">
        <f t="shared" si="108"/>
        <v>9.0107702332855449E-2</v>
      </c>
      <c r="V106" s="375">
        <f t="shared" ref="V106:Z106" si="133">V114</f>
        <v>0</v>
      </c>
      <c r="W106" s="375">
        <f t="shared" si="133"/>
        <v>0</v>
      </c>
      <c r="X106" s="375">
        <f t="shared" si="133"/>
        <v>0</v>
      </c>
      <c r="Y106" s="375">
        <f t="shared" si="133"/>
        <v>0</v>
      </c>
      <c r="Z106" s="379">
        <f t="shared" si="133"/>
        <v>0</v>
      </c>
    </row>
    <row r="107" spans="1:26" s="26" customFormat="1" ht="63.75" customHeight="1" thickBot="1">
      <c r="A107" s="381" t="s">
        <v>268</v>
      </c>
      <c r="B107" s="382" t="s">
        <v>393</v>
      </c>
      <c r="C107" s="405" t="s">
        <v>245</v>
      </c>
      <c r="D107" s="514"/>
      <c r="E107" s="375">
        <v>114</v>
      </c>
      <c r="F107" s="375">
        <v>82237894.210000023</v>
      </c>
      <c r="G107" s="375">
        <v>81806273.590000048</v>
      </c>
      <c r="H107" s="427">
        <v>65000000</v>
      </c>
      <c r="I107" s="427">
        <v>47109790</v>
      </c>
      <c r="J107" s="375">
        <v>34</v>
      </c>
      <c r="K107" s="375">
        <v>15741696.610000001</v>
      </c>
      <c r="L107" s="375">
        <v>54</v>
      </c>
      <c r="M107" s="375">
        <v>49143539.070000015</v>
      </c>
      <c r="N107" s="375">
        <v>35389193.750000015</v>
      </c>
      <c r="O107" s="376">
        <f>M107/H107</f>
        <v>0.75605444723076942</v>
      </c>
      <c r="P107" s="377">
        <f t="shared" si="23"/>
        <v>15860532.939999985</v>
      </c>
      <c r="Q107" s="375">
        <v>23</v>
      </c>
      <c r="R107" s="375">
        <v>8855250.4399999995</v>
      </c>
      <c r="S107" s="375">
        <v>6641437.7599999988</v>
      </c>
      <c r="T107" s="363">
        <f t="shared" si="55"/>
        <v>56144749.560000002</v>
      </c>
      <c r="U107" s="378">
        <f t="shared" si="108"/>
        <v>0.13623462215384616</v>
      </c>
      <c r="V107" s="375"/>
      <c r="W107" s="375">
        <v>11</v>
      </c>
      <c r="X107" s="375">
        <v>6493821.6899999995</v>
      </c>
      <c r="Y107" s="375">
        <v>4870366.22</v>
      </c>
      <c r="Z107" s="379">
        <v>4072.0100000000093</v>
      </c>
    </row>
    <row r="108" spans="1:26" s="26" customFormat="1" ht="63.75" customHeight="1" thickBot="1">
      <c r="A108" s="381" t="s">
        <v>290</v>
      </c>
      <c r="B108" s="382" t="s">
        <v>394</v>
      </c>
      <c r="C108" s="405" t="s">
        <v>245</v>
      </c>
      <c r="D108" s="514"/>
      <c r="E108" s="375">
        <v>180</v>
      </c>
      <c r="F108" s="375">
        <v>61319848.199999958</v>
      </c>
      <c r="G108" s="375">
        <v>60973991.759999976</v>
      </c>
      <c r="H108" s="427">
        <v>20000000</v>
      </c>
      <c r="I108" s="427">
        <v>14495320</v>
      </c>
      <c r="J108" s="375">
        <v>101</v>
      </c>
      <c r="K108" s="375">
        <v>29043981.619999997</v>
      </c>
      <c r="L108" s="375">
        <v>63</v>
      </c>
      <c r="M108" s="375">
        <v>27449145.550000001</v>
      </c>
      <c r="N108" s="375">
        <v>20586859</v>
      </c>
      <c r="O108" s="376">
        <f t="shared" ref="O108" si="134">M108/H108</f>
        <v>1.3724572775000001</v>
      </c>
      <c r="P108" s="377">
        <f t="shared" si="23"/>
        <v>-7449145.5500000007</v>
      </c>
      <c r="Q108" s="375">
        <v>32</v>
      </c>
      <c r="R108" s="375">
        <v>6189478.330000001</v>
      </c>
      <c r="S108" s="375">
        <v>4642108.68</v>
      </c>
      <c r="T108" s="363">
        <f t="shared" si="55"/>
        <v>13810521.669999998</v>
      </c>
      <c r="U108" s="378">
        <f t="shared" ref="U108:U114" si="135">R108/H108</f>
        <v>0.30947391650000006</v>
      </c>
      <c r="V108" s="375"/>
      <c r="W108" s="375"/>
      <c r="X108" s="375"/>
      <c r="Y108" s="375"/>
      <c r="Z108" s="379"/>
    </row>
    <row r="109" spans="1:26" s="26" customFormat="1" ht="63.75" customHeight="1" thickBot="1">
      <c r="A109" s="381" t="s">
        <v>269</v>
      </c>
      <c r="B109" s="382" t="s">
        <v>395</v>
      </c>
      <c r="C109" s="405" t="s">
        <v>245</v>
      </c>
      <c r="D109" s="514"/>
      <c r="E109" s="375">
        <v>2</v>
      </c>
      <c r="F109" s="375">
        <v>8955915.6899999995</v>
      </c>
      <c r="G109" s="375">
        <v>8955915.6899999995</v>
      </c>
      <c r="H109" s="427">
        <v>21500000</v>
      </c>
      <c r="I109" s="427">
        <v>15916000</v>
      </c>
      <c r="J109" s="375"/>
      <c r="K109" s="375"/>
      <c r="L109" s="375">
        <v>2</v>
      </c>
      <c r="M109" s="375">
        <v>8932990.879999999</v>
      </c>
      <c r="N109" s="375">
        <v>6569417.6500000004</v>
      </c>
      <c r="O109" s="376">
        <f>M109/H109</f>
        <v>0.41548794790697668</v>
      </c>
      <c r="P109" s="377">
        <f t="shared" si="23"/>
        <v>12567009.120000001</v>
      </c>
      <c r="Q109" s="375"/>
      <c r="R109" s="375"/>
      <c r="S109" s="375"/>
      <c r="T109" s="363">
        <f t="shared" si="55"/>
        <v>21500000</v>
      </c>
      <c r="U109" s="378">
        <f t="shared" si="135"/>
        <v>0</v>
      </c>
      <c r="V109" s="375"/>
      <c r="W109" s="375"/>
      <c r="X109" s="375"/>
      <c r="Y109" s="375"/>
      <c r="Z109" s="379"/>
    </row>
    <row r="110" spans="1:26" s="26" customFormat="1" ht="37.5" customHeight="1">
      <c r="A110" s="691" t="s">
        <v>270</v>
      </c>
      <c r="B110" s="725" t="s">
        <v>271</v>
      </c>
      <c r="C110" s="394" t="s">
        <v>243</v>
      </c>
      <c r="D110" s="515"/>
      <c r="E110" s="157">
        <f>E112+E116</f>
        <v>0</v>
      </c>
      <c r="F110" s="157">
        <f t="shared" ref="F110:G110" si="136">F112+F116</f>
        <v>0</v>
      </c>
      <c r="G110" s="157">
        <f t="shared" si="136"/>
        <v>0</v>
      </c>
      <c r="H110" s="417">
        <v>22300000</v>
      </c>
      <c r="I110" s="417">
        <v>16577820</v>
      </c>
      <c r="J110" s="157">
        <f t="shared" ref="J110:N110" si="137">J112+J116</f>
        <v>0</v>
      </c>
      <c r="K110" s="157">
        <f t="shared" si="137"/>
        <v>0</v>
      </c>
      <c r="L110" s="157">
        <f t="shared" si="137"/>
        <v>0</v>
      </c>
      <c r="M110" s="157">
        <f t="shared" si="137"/>
        <v>0</v>
      </c>
      <c r="N110" s="157">
        <f t="shared" si="137"/>
        <v>0</v>
      </c>
      <c r="O110" s="249">
        <f t="shared" ref="O110" si="138">M110/H110</f>
        <v>0</v>
      </c>
      <c r="P110" s="366">
        <f t="shared" si="23"/>
        <v>22300000</v>
      </c>
      <c r="Q110" s="157">
        <f t="shared" ref="Q110:S110" si="139">Q112+Q116</f>
        <v>0</v>
      </c>
      <c r="R110" s="157">
        <f t="shared" si="139"/>
        <v>0</v>
      </c>
      <c r="S110" s="157">
        <f t="shared" si="139"/>
        <v>0</v>
      </c>
      <c r="T110" s="158">
        <f t="shared" si="55"/>
        <v>22300000</v>
      </c>
      <c r="U110" s="367">
        <f t="shared" si="135"/>
        <v>0</v>
      </c>
      <c r="V110" s="157">
        <f t="shared" ref="V110:Z110" si="140">V112+V116</f>
        <v>0</v>
      </c>
      <c r="W110" s="157">
        <f t="shared" si="140"/>
        <v>0</v>
      </c>
      <c r="X110" s="157">
        <f>X112+X116</f>
        <v>0</v>
      </c>
      <c r="Y110" s="157">
        <f t="shared" si="140"/>
        <v>0</v>
      </c>
      <c r="Z110" s="368">
        <f t="shared" si="140"/>
        <v>0</v>
      </c>
    </row>
    <row r="111" spans="1:26" s="26" customFormat="1" ht="37.5" customHeight="1" thickBot="1">
      <c r="A111" s="703"/>
      <c r="B111" s="726"/>
      <c r="C111" s="393" t="s">
        <v>245</v>
      </c>
      <c r="D111" s="516"/>
      <c r="E111" s="342"/>
      <c r="F111" s="342"/>
      <c r="G111" s="342"/>
      <c r="H111" s="426">
        <v>8500000</v>
      </c>
      <c r="I111" s="426">
        <v>6331000</v>
      </c>
      <c r="J111" s="342"/>
      <c r="K111" s="342"/>
      <c r="L111" s="342"/>
      <c r="M111" s="342"/>
      <c r="N111" s="342"/>
      <c r="O111" s="248">
        <f>M111/H111</f>
        <v>0</v>
      </c>
      <c r="P111" s="345">
        <f t="shared" si="23"/>
        <v>8500000</v>
      </c>
      <c r="Q111" s="342"/>
      <c r="R111" s="342"/>
      <c r="S111" s="342"/>
      <c r="T111" s="153">
        <f t="shared" si="55"/>
        <v>8500000</v>
      </c>
      <c r="U111" s="373">
        <f t="shared" si="135"/>
        <v>0</v>
      </c>
      <c r="V111" s="342"/>
      <c r="W111" s="342"/>
      <c r="X111" s="342"/>
      <c r="Y111" s="342"/>
      <c r="Z111" s="374"/>
    </row>
    <row r="112" spans="1:26" s="26" customFormat="1" ht="27" customHeight="1">
      <c r="A112" s="736" t="s">
        <v>272</v>
      </c>
      <c r="B112" s="737" t="s">
        <v>273</v>
      </c>
      <c r="C112" s="394" t="s">
        <v>243</v>
      </c>
      <c r="D112" s="683" t="s">
        <v>379</v>
      </c>
      <c r="E112" s="157"/>
      <c r="F112" s="157"/>
      <c r="G112" s="157"/>
      <c r="H112" s="417">
        <v>21631000</v>
      </c>
      <c r="I112" s="417">
        <v>16223250</v>
      </c>
      <c r="J112" s="157"/>
      <c r="K112" s="157"/>
      <c r="L112" s="157"/>
      <c r="M112" s="157"/>
      <c r="N112" s="157"/>
      <c r="O112" s="249">
        <f t="shared" ref="O112" si="141">M112/H112</f>
        <v>0</v>
      </c>
      <c r="P112" s="366">
        <f t="shared" si="23"/>
        <v>21631000</v>
      </c>
      <c r="Q112" s="157"/>
      <c r="R112" s="157"/>
      <c r="S112" s="157"/>
      <c r="T112" s="158">
        <f t="shared" si="55"/>
        <v>21631000</v>
      </c>
      <c r="U112" s="367">
        <f t="shared" si="135"/>
        <v>0</v>
      </c>
      <c r="V112" s="157"/>
      <c r="W112" s="157"/>
      <c r="X112" s="157"/>
      <c r="Y112" s="157"/>
      <c r="Z112" s="368"/>
    </row>
    <row r="113" spans="1:26" s="26" customFormat="1" ht="24" customHeight="1">
      <c r="A113" s="721"/>
      <c r="B113" s="723"/>
      <c r="C113" s="391" t="s">
        <v>245</v>
      </c>
      <c r="D113" s="684"/>
      <c r="E113" s="27">
        <v>294</v>
      </c>
      <c r="F113" s="27">
        <f>145224971.52-594245.67</f>
        <v>144630725.85000002</v>
      </c>
      <c r="G113" s="27">
        <f>144447494.46-594245.67</f>
        <v>143853248.79000002</v>
      </c>
      <c r="H113" s="420">
        <v>104100500</v>
      </c>
      <c r="I113" s="418">
        <v>78075375</v>
      </c>
      <c r="J113" s="27">
        <v>134</v>
      </c>
      <c r="K113" s="27">
        <v>44171811.650000013</v>
      </c>
      <c r="L113" s="27">
        <v>118</v>
      </c>
      <c r="M113" s="27">
        <v>78258466.900000006</v>
      </c>
      <c r="N113" s="27">
        <v>58693849.829999998</v>
      </c>
      <c r="O113" s="247">
        <f>M113/H113</f>
        <v>0.75175879942939761</v>
      </c>
      <c r="P113" s="330">
        <f>H113-M113+Z113</f>
        <v>25846105.109999996</v>
      </c>
      <c r="Q113" s="27">
        <v>55</v>
      </c>
      <c r="R113" s="27">
        <v>15044728.770000003</v>
      </c>
      <c r="S113" s="27">
        <v>11283546.439999999</v>
      </c>
      <c r="T113" s="59">
        <f t="shared" si="55"/>
        <v>89055771.229999989</v>
      </c>
      <c r="U113" s="301">
        <f t="shared" si="135"/>
        <v>0.14452119605573463</v>
      </c>
      <c r="V113" s="27"/>
      <c r="W113" s="27">
        <v>11</v>
      </c>
      <c r="X113" s="27">
        <v>6493821.6899999995</v>
      </c>
      <c r="Y113" s="27">
        <v>4870366.22</v>
      </c>
      <c r="Z113" s="38">
        <v>4072.0100000000093</v>
      </c>
    </row>
    <row r="114" spans="1:26" s="26" customFormat="1" ht="24" customHeight="1" thickBot="1">
      <c r="A114" s="721"/>
      <c r="B114" s="723"/>
      <c r="C114" s="393" t="s">
        <v>227</v>
      </c>
      <c r="D114" s="685"/>
      <c r="E114" s="335">
        <v>15</v>
      </c>
      <c r="F114" s="335">
        <v>244401.26136891721</v>
      </c>
      <c r="G114" s="335">
        <v>244401.26136891721</v>
      </c>
      <c r="H114" s="420">
        <v>383650</v>
      </c>
      <c r="I114" s="419">
        <v>287738</v>
      </c>
      <c r="J114" s="335"/>
      <c r="K114" s="335"/>
      <c r="L114" s="335">
        <v>15</v>
      </c>
      <c r="M114" s="335">
        <v>244401.26136891721</v>
      </c>
      <c r="N114" s="335">
        <v>183300.94602668792</v>
      </c>
      <c r="O114" s="248">
        <f>M114/H114</f>
        <v>0.63704225562079297</v>
      </c>
      <c r="P114" s="330">
        <f t="shared" si="23"/>
        <v>139248.73863108279</v>
      </c>
      <c r="Q114" s="335">
        <v>16</v>
      </c>
      <c r="R114" s="335">
        <v>34569.819999999992</v>
      </c>
      <c r="S114" s="335">
        <v>25927.290000000005</v>
      </c>
      <c r="T114" s="153">
        <f t="shared" si="55"/>
        <v>349080.18</v>
      </c>
      <c r="U114" s="301">
        <f t="shared" si="135"/>
        <v>9.0107702332855449E-2</v>
      </c>
      <c r="V114" s="335"/>
      <c r="W114" s="335"/>
      <c r="X114" s="335"/>
      <c r="Y114" s="335"/>
      <c r="Z114" s="336"/>
    </row>
    <row r="115" spans="1:26" s="26" customFormat="1" ht="32.25" customHeight="1" thickBot="1">
      <c r="A115" s="721"/>
      <c r="B115" s="723"/>
      <c r="C115" s="693" t="s">
        <v>361</v>
      </c>
      <c r="D115" s="694"/>
      <c r="E115" s="383">
        <f>SUM(E112:E114)</f>
        <v>309</v>
      </c>
      <c r="F115" s="383">
        <f>SUM(F112:F114)</f>
        <v>144875127.11136895</v>
      </c>
      <c r="G115" s="383">
        <f t="shared" ref="G115" si="142">SUM(G112:G114)</f>
        <v>144097650.05136895</v>
      </c>
      <c r="H115" s="469">
        <f>SUM(H112:H114)</f>
        <v>126115150</v>
      </c>
      <c r="I115" s="469">
        <f>SUM(I112:I114)</f>
        <v>94586363</v>
      </c>
      <c r="J115" s="383">
        <f>SUM(J112:J114)</f>
        <v>134</v>
      </c>
      <c r="K115" s="383">
        <f t="shared" ref="K115:N115" si="143">SUM(K112:K114)</f>
        <v>44171811.650000013</v>
      </c>
      <c r="L115" s="383">
        <f t="shared" si="143"/>
        <v>133</v>
      </c>
      <c r="M115" s="383">
        <f t="shared" si="143"/>
        <v>78502868.161368921</v>
      </c>
      <c r="N115" s="383">
        <f t="shared" si="143"/>
        <v>58877150.776026689</v>
      </c>
      <c r="O115" s="593">
        <f>M115/H115</f>
        <v>0.62246976799669917</v>
      </c>
      <c r="P115" s="386">
        <f>SUM(P112:P114)</f>
        <v>47616353.848631084</v>
      </c>
      <c r="Q115" s="383">
        <f t="shared" ref="Q115:Z115" si="144">SUM(Q112:Q114)</f>
        <v>71</v>
      </c>
      <c r="R115" s="383">
        <f t="shared" si="144"/>
        <v>15079298.590000004</v>
      </c>
      <c r="S115" s="383">
        <f t="shared" si="144"/>
        <v>11309473.729999999</v>
      </c>
      <c r="T115" s="363">
        <f t="shared" si="144"/>
        <v>111035851.41</v>
      </c>
      <c r="U115" s="476">
        <f>R115/H115</f>
        <v>0.11956770134278082</v>
      </c>
      <c r="V115" s="383">
        <f t="shared" si="144"/>
        <v>0</v>
      </c>
      <c r="W115" s="383">
        <f t="shared" si="144"/>
        <v>11</v>
      </c>
      <c r="X115" s="383">
        <f t="shared" si="144"/>
        <v>6493821.6899999995</v>
      </c>
      <c r="Y115" s="383">
        <f t="shared" si="144"/>
        <v>4870366.22</v>
      </c>
      <c r="Z115" s="383">
        <f t="shared" si="144"/>
        <v>4072.0100000000093</v>
      </c>
    </row>
    <row r="116" spans="1:26" s="26" customFormat="1" ht="28.5" customHeight="1">
      <c r="A116" s="721"/>
      <c r="B116" s="723"/>
      <c r="C116" s="392" t="s">
        <v>243</v>
      </c>
      <c r="D116" s="707" t="s">
        <v>380</v>
      </c>
      <c r="E116" s="414"/>
      <c r="F116" s="25"/>
      <c r="G116" s="25"/>
      <c r="H116" s="418">
        <v>669000</v>
      </c>
      <c r="I116" s="418">
        <v>354570</v>
      </c>
      <c r="J116" s="25"/>
      <c r="K116" s="25"/>
      <c r="L116" s="25"/>
      <c r="M116" s="25"/>
      <c r="N116" s="25"/>
      <c r="O116" s="246">
        <f t="shared" ref="O116" si="145">M116/H116</f>
        <v>0</v>
      </c>
      <c r="P116" s="329">
        <f t="shared" si="23"/>
        <v>669000</v>
      </c>
      <c r="Q116" s="25"/>
      <c r="R116" s="25"/>
      <c r="S116" s="25"/>
      <c r="T116" s="148">
        <f t="shared" si="55"/>
        <v>669000</v>
      </c>
      <c r="U116" s="477">
        <f t="shared" ref="U116:U117" si="146">R116/H116</f>
        <v>0</v>
      </c>
      <c r="V116" s="25"/>
      <c r="W116" s="25"/>
      <c r="X116" s="25"/>
      <c r="Y116" s="25"/>
      <c r="Z116" s="372"/>
    </row>
    <row r="117" spans="1:26" s="26" customFormat="1" ht="28.5" customHeight="1" thickBot="1">
      <c r="A117" s="721"/>
      <c r="B117" s="723"/>
      <c r="C117" s="391" t="s">
        <v>245</v>
      </c>
      <c r="D117" s="708"/>
      <c r="E117" s="406">
        <v>2</v>
      </c>
      <c r="F117" s="27">
        <f>7288686.58+594245.67</f>
        <v>7882932.25</v>
      </c>
      <c r="G117" s="27">
        <f>7288686.58+594245.67</f>
        <v>7882932.25</v>
      </c>
      <c r="H117" s="420">
        <v>10899500</v>
      </c>
      <c r="I117" s="420">
        <v>5776735</v>
      </c>
      <c r="J117" s="27">
        <v>1</v>
      </c>
      <c r="K117" s="27">
        <v>613866.57999999996</v>
      </c>
      <c r="L117" s="27">
        <v>1</v>
      </c>
      <c r="M117" s="27">
        <v>7267208.6299999999</v>
      </c>
      <c r="N117" s="27">
        <v>3851620.5700000003</v>
      </c>
      <c r="O117" s="247">
        <f>M117/H117</f>
        <v>0.6667469727969173</v>
      </c>
      <c r="P117" s="330">
        <f t="shared" si="23"/>
        <v>3632291.37</v>
      </c>
      <c r="Q117" s="27"/>
      <c r="R117" s="27"/>
      <c r="S117" s="27"/>
      <c r="T117" s="59">
        <f t="shared" si="55"/>
        <v>10899500</v>
      </c>
      <c r="U117" s="478">
        <f t="shared" si="146"/>
        <v>0</v>
      </c>
      <c r="V117" s="27"/>
      <c r="W117" s="27"/>
      <c r="X117" s="27"/>
      <c r="Y117" s="27"/>
      <c r="Z117" s="38"/>
    </row>
    <row r="118" spans="1:26" s="26" customFormat="1" ht="31.5" customHeight="1" thickBot="1">
      <c r="A118" s="721"/>
      <c r="B118" s="723"/>
      <c r="C118" s="693" t="s">
        <v>361</v>
      </c>
      <c r="D118" s="694"/>
      <c r="E118" s="550">
        <f t="shared" ref="E118:N118" si="147">SUM(E116:E117)</f>
        <v>2</v>
      </c>
      <c r="F118" s="550">
        <f t="shared" si="147"/>
        <v>7882932.25</v>
      </c>
      <c r="G118" s="550">
        <f t="shared" si="147"/>
        <v>7882932.25</v>
      </c>
      <c r="H118" s="551">
        <f t="shared" si="147"/>
        <v>11568500</v>
      </c>
      <c r="I118" s="551">
        <f t="shared" si="147"/>
        <v>6131305</v>
      </c>
      <c r="J118" s="550">
        <f t="shared" si="147"/>
        <v>1</v>
      </c>
      <c r="K118" s="550">
        <f t="shared" si="147"/>
        <v>613866.57999999996</v>
      </c>
      <c r="L118" s="550">
        <f t="shared" si="147"/>
        <v>1</v>
      </c>
      <c r="M118" s="550">
        <f t="shared" si="147"/>
        <v>7267208.6299999999</v>
      </c>
      <c r="N118" s="550">
        <f t="shared" si="147"/>
        <v>3851620.5700000003</v>
      </c>
      <c r="O118" s="552">
        <f>M118/H118</f>
        <v>0.62818936162856032</v>
      </c>
      <c r="P118" s="553">
        <f>SUM(P116:P117)</f>
        <v>4301291.37</v>
      </c>
      <c r="Q118" s="550">
        <f>SUM(Q116:Q117)</f>
        <v>0</v>
      </c>
      <c r="R118" s="550">
        <f>SUM(R116:R117)</f>
        <v>0</v>
      </c>
      <c r="S118" s="550">
        <f>SUM(S116:S117)</f>
        <v>0</v>
      </c>
      <c r="T118" s="358">
        <f>SUM(T116:T117)</f>
        <v>11568500</v>
      </c>
      <c r="U118" s="552">
        <f>R118/H118</f>
        <v>0</v>
      </c>
      <c r="V118" s="550">
        <f>SUM(V116:V117)</f>
        <v>0</v>
      </c>
      <c r="W118" s="550">
        <f>SUM(W116:W117)</f>
        <v>0</v>
      </c>
      <c r="X118" s="550">
        <f>SUM(X116:X117)</f>
        <v>0</v>
      </c>
      <c r="Y118" s="550">
        <f>SUM(Y116:Y117)</f>
        <v>0</v>
      </c>
      <c r="Z118" s="550">
        <f>SUM(Z116:Z117)</f>
        <v>0</v>
      </c>
    </row>
    <row r="119" spans="1:26" s="26" customFormat="1" ht="35.25" customHeight="1" thickBot="1">
      <c r="A119" s="704" t="s">
        <v>377</v>
      </c>
      <c r="B119" s="705"/>
      <c r="C119" s="705"/>
      <c r="D119" s="705"/>
      <c r="E119" s="549">
        <f t="shared" ref="E119:N119" si="148">E115+E118</f>
        <v>311</v>
      </c>
      <c r="F119" s="380">
        <f t="shared" si="148"/>
        <v>152758059.36136895</v>
      </c>
      <c r="G119" s="380">
        <f t="shared" si="148"/>
        <v>151980582.30136895</v>
      </c>
      <c r="H119" s="470">
        <f t="shared" si="148"/>
        <v>137683650</v>
      </c>
      <c r="I119" s="470">
        <f t="shared" si="148"/>
        <v>100717668</v>
      </c>
      <c r="J119" s="380">
        <f t="shared" si="148"/>
        <v>135</v>
      </c>
      <c r="K119" s="380">
        <f t="shared" si="148"/>
        <v>44785678.230000012</v>
      </c>
      <c r="L119" s="380">
        <f t="shared" si="148"/>
        <v>134</v>
      </c>
      <c r="M119" s="380">
        <f t="shared" si="148"/>
        <v>85770076.791368917</v>
      </c>
      <c r="N119" s="380">
        <f t="shared" si="148"/>
        <v>62728771.346026689</v>
      </c>
      <c r="O119" s="592">
        <f>M119/H119</f>
        <v>0.62295034153560658</v>
      </c>
      <c r="P119" s="380">
        <f>P115+P118</f>
        <v>51917645.218631081</v>
      </c>
      <c r="Q119" s="380">
        <f>Q115+Q118</f>
        <v>71</v>
      </c>
      <c r="R119" s="380">
        <f>R115+R118</f>
        <v>15079298.590000004</v>
      </c>
      <c r="S119" s="380">
        <f>S115+S118</f>
        <v>11309473.729999999</v>
      </c>
      <c r="T119" s="380">
        <f>T115+T118</f>
        <v>122604351.41</v>
      </c>
      <c r="U119" s="479">
        <f>R119/H119</f>
        <v>0.10952134541755687</v>
      </c>
      <c r="V119" s="380">
        <f>V115+V118</f>
        <v>0</v>
      </c>
      <c r="W119" s="380">
        <f>W115+W118</f>
        <v>11</v>
      </c>
      <c r="X119" s="380">
        <f>X115+X118</f>
        <v>6493821.6899999995</v>
      </c>
      <c r="Y119" s="380">
        <f>Y115+Y118</f>
        <v>4870366.22</v>
      </c>
      <c r="Z119" s="548">
        <f>Z115+Z118</f>
        <v>4072.0100000000093</v>
      </c>
    </row>
    <row r="120" spans="1:26" s="26" customFormat="1" ht="29.25" customHeight="1">
      <c r="A120" s="721" t="s">
        <v>274</v>
      </c>
      <c r="B120" s="717" t="s">
        <v>275</v>
      </c>
      <c r="C120" s="425" t="s">
        <v>224</v>
      </c>
      <c r="D120" s="683" t="s">
        <v>379</v>
      </c>
      <c r="E120" s="25"/>
      <c r="F120" s="25"/>
      <c r="G120" s="25"/>
      <c r="H120" s="418">
        <v>19000000</v>
      </c>
      <c r="I120" s="418">
        <v>14250000</v>
      </c>
      <c r="J120" s="25"/>
      <c r="K120" s="25"/>
      <c r="L120" s="25"/>
      <c r="M120" s="25"/>
      <c r="N120" s="25"/>
      <c r="O120" s="246">
        <f t="shared" ref="O120" si="149">M120/H120</f>
        <v>0</v>
      </c>
      <c r="P120" s="329">
        <f t="shared" ref="P120:P124" si="150">H120-M120+Z120</f>
        <v>19000000</v>
      </c>
      <c r="Q120" s="25"/>
      <c r="R120" s="25"/>
      <c r="S120" s="25"/>
      <c r="T120" s="148">
        <f t="shared" si="55"/>
        <v>19000000</v>
      </c>
      <c r="U120" s="316">
        <f t="shared" ref="U120:U124" si="151">R120/H120</f>
        <v>0</v>
      </c>
      <c r="V120" s="25"/>
      <c r="W120" s="25"/>
      <c r="X120" s="25"/>
      <c r="Y120" s="25"/>
      <c r="Z120" s="372"/>
    </row>
    <row r="121" spans="1:26" s="26" customFormat="1" ht="29.25" customHeight="1">
      <c r="A121" s="721"/>
      <c r="B121" s="718"/>
      <c r="C121" s="389" t="s">
        <v>221</v>
      </c>
      <c r="D121" s="684"/>
      <c r="E121" s="25">
        <v>20</v>
      </c>
      <c r="F121" s="25">
        <v>79306006.390000001</v>
      </c>
      <c r="G121" s="25">
        <v>57539452.670000002</v>
      </c>
      <c r="H121" s="420">
        <v>19475000</v>
      </c>
      <c r="I121" s="420">
        <v>14606250</v>
      </c>
      <c r="J121" s="25"/>
      <c r="K121" s="25"/>
      <c r="L121" s="25"/>
      <c r="M121" s="25"/>
      <c r="N121" s="25"/>
      <c r="O121" s="247">
        <f>M121/H121</f>
        <v>0</v>
      </c>
      <c r="P121" s="329">
        <f t="shared" si="150"/>
        <v>19475000</v>
      </c>
      <c r="Q121" s="25"/>
      <c r="R121" s="25"/>
      <c r="S121" s="25"/>
      <c r="T121" s="59">
        <f t="shared" si="55"/>
        <v>19475000</v>
      </c>
      <c r="U121" s="301">
        <f t="shared" si="151"/>
        <v>0</v>
      </c>
      <c r="V121" s="25"/>
      <c r="W121" s="25"/>
      <c r="X121" s="25"/>
      <c r="Y121" s="25"/>
      <c r="Z121" s="372"/>
    </row>
    <row r="122" spans="1:26" s="26" customFormat="1" ht="29.25" customHeight="1">
      <c r="A122" s="721"/>
      <c r="B122" s="718"/>
      <c r="C122" s="389" t="s">
        <v>244</v>
      </c>
      <c r="D122" s="684"/>
      <c r="E122" s="25"/>
      <c r="F122" s="25"/>
      <c r="G122" s="25"/>
      <c r="H122" s="420">
        <v>1900000</v>
      </c>
      <c r="I122" s="420">
        <v>1425000</v>
      </c>
      <c r="J122" s="25"/>
      <c r="K122" s="25"/>
      <c r="L122" s="25"/>
      <c r="M122" s="25"/>
      <c r="N122" s="25"/>
      <c r="O122" s="247">
        <f t="shared" ref="O122" si="152">M122/H122</f>
        <v>0</v>
      </c>
      <c r="P122" s="329">
        <f t="shared" si="150"/>
        <v>1900000</v>
      </c>
      <c r="Q122" s="25"/>
      <c r="R122" s="25"/>
      <c r="S122" s="25"/>
      <c r="T122" s="59">
        <f t="shared" si="55"/>
        <v>1900000</v>
      </c>
      <c r="U122" s="301">
        <f t="shared" si="151"/>
        <v>0</v>
      </c>
      <c r="V122" s="25"/>
      <c r="W122" s="25"/>
      <c r="X122" s="25"/>
      <c r="Y122" s="25"/>
      <c r="Z122" s="372"/>
    </row>
    <row r="123" spans="1:26" s="26" customFormat="1" ht="29.25" customHeight="1">
      <c r="A123" s="721"/>
      <c r="B123" s="718"/>
      <c r="C123" s="389" t="s">
        <v>246</v>
      </c>
      <c r="D123" s="684"/>
      <c r="E123" s="25"/>
      <c r="F123" s="25"/>
      <c r="G123" s="25"/>
      <c r="H123" s="420">
        <v>2850000</v>
      </c>
      <c r="I123" s="420">
        <v>2137500</v>
      </c>
      <c r="J123" s="25"/>
      <c r="K123" s="25"/>
      <c r="L123" s="25"/>
      <c r="M123" s="25"/>
      <c r="N123" s="25"/>
      <c r="O123" s="247">
        <f>M123/H123</f>
        <v>0</v>
      </c>
      <c r="P123" s="329">
        <f t="shared" si="150"/>
        <v>2850000</v>
      </c>
      <c r="Q123" s="25"/>
      <c r="R123" s="25"/>
      <c r="S123" s="25"/>
      <c r="T123" s="59">
        <f t="shared" si="55"/>
        <v>2850000</v>
      </c>
      <c r="U123" s="301">
        <f t="shared" si="151"/>
        <v>0</v>
      </c>
      <c r="V123" s="25"/>
      <c r="W123" s="25"/>
      <c r="X123" s="25"/>
      <c r="Y123" s="25"/>
      <c r="Z123" s="372"/>
    </row>
    <row r="124" spans="1:26" s="26" customFormat="1" ht="29.25" customHeight="1" thickBot="1">
      <c r="A124" s="721"/>
      <c r="B124" s="718"/>
      <c r="C124" s="390" t="s">
        <v>247</v>
      </c>
      <c r="D124" s="685"/>
      <c r="E124" s="342"/>
      <c r="F124" s="342"/>
      <c r="G124" s="342"/>
      <c r="H124" s="426">
        <v>2850000</v>
      </c>
      <c r="I124" s="426">
        <v>2137500</v>
      </c>
      <c r="J124" s="342"/>
      <c r="K124" s="342"/>
      <c r="L124" s="342"/>
      <c r="M124" s="342"/>
      <c r="N124" s="342"/>
      <c r="O124" s="248">
        <f t="shared" ref="O124" si="153">M124/H124</f>
        <v>0</v>
      </c>
      <c r="P124" s="329">
        <f t="shared" si="150"/>
        <v>2850000</v>
      </c>
      <c r="Q124" s="342"/>
      <c r="R124" s="342"/>
      <c r="S124" s="342"/>
      <c r="T124" s="153">
        <f t="shared" si="55"/>
        <v>2850000</v>
      </c>
      <c r="U124" s="301">
        <f t="shared" si="151"/>
        <v>0</v>
      </c>
      <c r="V124" s="342"/>
      <c r="W124" s="342"/>
      <c r="X124" s="342"/>
      <c r="Y124" s="342"/>
      <c r="Z124" s="374"/>
    </row>
    <row r="125" spans="1:26" s="26" customFormat="1" ht="29.25" customHeight="1" thickBot="1">
      <c r="A125" s="721"/>
      <c r="B125" s="719"/>
      <c r="C125" s="693" t="s">
        <v>361</v>
      </c>
      <c r="D125" s="694"/>
      <c r="E125" s="383">
        <f>SUM(E120:E124)</f>
        <v>20</v>
      </c>
      <c r="F125" s="383">
        <f t="shared" ref="F125:G125" si="154">SUM(F120:F124)</f>
        <v>79306006.390000001</v>
      </c>
      <c r="G125" s="383">
        <f t="shared" si="154"/>
        <v>57539452.670000002</v>
      </c>
      <c r="H125" s="471">
        <f>SUM(H120:H124)</f>
        <v>46075000</v>
      </c>
      <c r="I125" s="471">
        <f>SUM(I120:I124)</f>
        <v>34556250</v>
      </c>
      <c r="J125" s="383">
        <f>SUM(J120:J124)</f>
        <v>0</v>
      </c>
      <c r="K125" s="383">
        <f t="shared" ref="K125:N125" si="155">SUM(K120:K124)</f>
        <v>0</v>
      </c>
      <c r="L125" s="383">
        <f t="shared" si="155"/>
        <v>0</v>
      </c>
      <c r="M125" s="383">
        <f t="shared" si="155"/>
        <v>0</v>
      </c>
      <c r="N125" s="383">
        <f t="shared" si="155"/>
        <v>0</v>
      </c>
      <c r="O125" s="476">
        <f>M125/H125</f>
        <v>0</v>
      </c>
      <c r="P125" s="386">
        <f>SUM(P120:P124)</f>
        <v>46075000</v>
      </c>
      <c r="Q125" s="383">
        <f>SUM(Q120:Q124)</f>
        <v>0</v>
      </c>
      <c r="R125" s="383">
        <f t="shared" ref="R125:S125" si="156">SUM(R120:R124)</f>
        <v>0</v>
      </c>
      <c r="S125" s="383">
        <f t="shared" si="156"/>
        <v>0</v>
      </c>
      <c r="T125" s="398">
        <f>SUM(T120:T124)</f>
        <v>46075000</v>
      </c>
      <c r="U125" s="476">
        <f>R125/H125</f>
        <v>0</v>
      </c>
      <c r="V125" s="383">
        <f>SUM(V120:V124)</f>
        <v>0</v>
      </c>
      <c r="W125" s="383">
        <f t="shared" ref="W125:Z125" si="157">SUM(W120:W124)</f>
        <v>0</v>
      </c>
      <c r="X125" s="383">
        <f t="shared" si="157"/>
        <v>0</v>
      </c>
      <c r="Y125" s="383">
        <f t="shared" si="157"/>
        <v>0</v>
      </c>
      <c r="Z125" s="383">
        <f t="shared" si="157"/>
        <v>0</v>
      </c>
    </row>
    <row r="126" spans="1:26" s="26" customFormat="1" ht="29.25" customHeight="1">
      <c r="A126" s="721"/>
      <c r="B126" s="718"/>
      <c r="C126" s="388" t="s">
        <v>224</v>
      </c>
      <c r="D126" s="683" t="s">
        <v>380</v>
      </c>
      <c r="E126" s="157"/>
      <c r="F126" s="157"/>
      <c r="G126" s="157"/>
      <c r="H126" s="418">
        <v>1000000</v>
      </c>
      <c r="I126" s="420">
        <v>530000</v>
      </c>
      <c r="J126" s="157"/>
      <c r="K126" s="157"/>
      <c r="L126" s="157"/>
      <c r="M126" s="157"/>
      <c r="N126" s="157"/>
      <c r="O126" s="249">
        <f t="shared" ref="O126" si="158">M126/H126</f>
        <v>0</v>
      </c>
      <c r="P126" s="366">
        <f t="shared" ref="P126:P130" si="159">H126-M126+Z126</f>
        <v>1000000</v>
      </c>
      <c r="Q126" s="157"/>
      <c r="R126" s="157"/>
      <c r="S126" s="157"/>
      <c r="T126" s="158">
        <f t="shared" si="55"/>
        <v>1000000</v>
      </c>
      <c r="U126" s="480">
        <f t="shared" ref="U126:U130" si="160">R126/H126</f>
        <v>0</v>
      </c>
      <c r="V126" s="157"/>
      <c r="W126" s="157"/>
      <c r="X126" s="157"/>
      <c r="Y126" s="157"/>
      <c r="Z126" s="368"/>
    </row>
    <row r="127" spans="1:26" s="26" customFormat="1" ht="29.25" customHeight="1">
      <c r="A127" s="721"/>
      <c r="B127" s="718"/>
      <c r="C127" s="389" t="s">
        <v>221</v>
      </c>
      <c r="D127" s="684"/>
      <c r="E127" s="25"/>
      <c r="F127" s="25">
        <v>1372346</v>
      </c>
      <c r="G127" s="25">
        <v>1109260.3999999999</v>
      </c>
      <c r="H127" s="418">
        <v>1025000</v>
      </c>
      <c r="I127" s="420">
        <v>543250</v>
      </c>
      <c r="J127" s="25"/>
      <c r="K127" s="25"/>
      <c r="L127" s="25"/>
      <c r="M127" s="25"/>
      <c r="N127" s="25"/>
      <c r="O127" s="247">
        <f>M127/H127</f>
        <v>0</v>
      </c>
      <c r="P127" s="329">
        <f t="shared" si="159"/>
        <v>1025000</v>
      </c>
      <c r="Q127" s="25"/>
      <c r="R127" s="25"/>
      <c r="S127" s="25"/>
      <c r="T127" s="59">
        <f t="shared" si="55"/>
        <v>1025000</v>
      </c>
      <c r="U127" s="478">
        <f t="shared" si="160"/>
        <v>0</v>
      </c>
      <c r="V127" s="25"/>
      <c r="W127" s="25"/>
      <c r="X127" s="25"/>
      <c r="Y127" s="25"/>
      <c r="Z127" s="372"/>
    </row>
    <row r="128" spans="1:26" s="26" customFormat="1" ht="29.25" customHeight="1">
      <c r="A128" s="721"/>
      <c r="B128" s="718"/>
      <c r="C128" s="389" t="s">
        <v>244</v>
      </c>
      <c r="D128" s="684"/>
      <c r="E128" s="25"/>
      <c r="F128" s="25"/>
      <c r="G128" s="25"/>
      <c r="H128" s="418">
        <v>100000</v>
      </c>
      <c r="I128" s="420">
        <v>53000</v>
      </c>
      <c r="J128" s="25"/>
      <c r="K128" s="25"/>
      <c r="L128" s="25"/>
      <c r="M128" s="25"/>
      <c r="N128" s="25"/>
      <c r="O128" s="247">
        <f t="shared" ref="O128" si="161">M128/H128</f>
        <v>0</v>
      </c>
      <c r="P128" s="329">
        <f t="shared" si="159"/>
        <v>100000</v>
      </c>
      <c r="Q128" s="25"/>
      <c r="R128" s="25"/>
      <c r="S128" s="25"/>
      <c r="T128" s="59">
        <f t="shared" si="55"/>
        <v>100000</v>
      </c>
      <c r="U128" s="478">
        <f t="shared" si="160"/>
        <v>0</v>
      </c>
      <c r="V128" s="25"/>
      <c r="W128" s="25"/>
      <c r="X128" s="25"/>
      <c r="Y128" s="25"/>
      <c r="Z128" s="372"/>
    </row>
    <row r="129" spans="1:26" s="26" customFormat="1" ht="29.25" customHeight="1">
      <c r="A129" s="721"/>
      <c r="B129" s="718"/>
      <c r="C129" s="389" t="s">
        <v>246</v>
      </c>
      <c r="D129" s="684"/>
      <c r="E129" s="25"/>
      <c r="F129" s="25"/>
      <c r="G129" s="25"/>
      <c r="H129" s="418">
        <v>150000</v>
      </c>
      <c r="I129" s="420">
        <v>79500</v>
      </c>
      <c r="J129" s="25"/>
      <c r="K129" s="25"/>
      <c r="L129" s="25"/>
      <c r="M129" s="25"/>
      <c r="N129" s="25"/>
      <c r="O129" s="247">
        <f>M129/H129</f>
        <v>0</v>
      </c>
      <c r="P129" s="329">
        <f t="shared" si="159"/>
        <v>150000</v>
      </c>
      <c r="Q129" s="25"/>
      <c r="R129" s="25"/>
      <c r="S129" s="25"/>
      <c r="T129" s="59">
        <f t="shared" si="55"/>
        <v>150000</v>
      </c>
      <c r="U129" s="478">
        <f t="shared" si="160"/>
        <v>0</v>
      </c>
      <c r="V129" s="25"/>
      <c r="W129" s="25"/>
      <c r="X129" s="25"/>
      <c r="Y129" s="25"/>
      <c r="Z129" s="372"/>
    </row>
    <row r="130" spans="1:26" s="26" customFormat="1" ht="29.25" customHeight="1" thickBot="1">
      <c r="A130" s="721"/>
      <c r="B130" s="718"/>
      <c r="C130" s="389" t="s">
        <v>247</v>
      </c>
      <c r="D130" s="685"/>
      <c r="E130" s="25"/>
      <c r="F130" s="25"/>
      <c r="G130" s="25"/>
      <c r="H130" s="418">
        <v>150000</v>
      </c>
      <c r="I130" s="420">
        <v>79500</v>
      </c>
      <c r="J130" s="25"/>
      <c r="K130" s="25"/>
      <c r="L130" s="25"/>
      <c r="M130" s="25"/>
      <c r="N130" s="25"/>
      <c r="O130" s="247">
        <f t="shared" ref="O130" si="162">M130/H130</f>
        <v>0</v>
      </c>
      <c r="P130" s="329">
        <f t="shared" si="159"/>
        <v>150000</v>
      </c>
      <c r="Q130" s="25"/>
      <c r="R130" s="25"/>
      <c r="S130" s="25"/>
      <c r="T130" s="59">
        <f t="shared" si="55"/>
        <v>150000</v>
      </c>
      <c r="U130" s="478">
        <f t="shared" si="160"/>
        <v>0</v>
      </c>
      <c r="V130" s="25"/>
      <c r="W130" s="25"/>
      <c r="X130" s="25"/>
      <c r="Y130" s="25"/>
      <c r="Z130" s="372"/>
    </row>
    <row r="131" spans="1:26" s="26" customFormat="1" ht="29.25" customHeight="1" thickBot="1">
      <c r="A131" s="722"/>
      <c r="B131" s="720"/>
      <c r="C131" s="706" t="s">
        <v>361</v>
      </c>
      <c r="D131" s="694"/>
      <c r="E131" s="383">
        <f>SUM(E126:E130)</f>
        <v>0</v>
      </c>
      <c r="F131" s="383">
        <f t="shared" ref="F131:G131" si="163">SUM(F126:F130)</f>
        <v>1372346</v>
      </c>
      <c r="G131" s="383">
        <f t="shared" si="163"/>
        <v>1109260.3999999999</v>
      </c>
      <c r="H131" s="472">
        <f>SUM(H126:H130)</f>
        <v>2425000</v>
      </c>
      <c r="I131" s="472">
        <f>SUM(I126:I130)</f>
        <v>1285250</v>
      </c>
      <c r="J131" s="383">
        <f>SUM(J126:J130)</f>
        <v>0</v>
      </c>
      <c r="K131" s="383">
        <f t="shared" ref="K131:N131" si="164">SUM(K126:K130)</f>
        <v>0</v>
      </c>
      <c r="L131" s="383">
        <f t="shared" si="164"/>
        <v>0</v>
      </c>
      <c r="M131" s="383">
        <f t="shared" si="164"/>
        <v>0</v>
      </c>
      <c r="N131" s="383">
        <f t="shared" si="164"/>
        <v>0</v>
      </c>
      <c r="O131" s="476">
        <f>M131/H131</f>
        <v>0</v>
      </c>
      <c r="P131" s="386">
        <f>SUM(P126:P130)</f>
        <v>2425000</v>
      </c>
      <c r="Q131" s="383">
        <f>SUM(Q126:Q130)</f>
        <v>0</v>
      </c>
      <c r="R131" s="383">
        <f t="shared" ref="R131:S131" si="165">SUM(R126:R130)</f>
        <v>0</v>
      </c>
      <c r="S131" s="383">
        <f t="shared" si="165"/>
        <v>0</v>
      </c>
      <c r="T131" s="398">
        <f>SUM(T126:T130)</f>
        <v>2425000</v>
      </c>
      <c r="U131" s="476">
        <f>R131/H131</f>
        <v>0</v>
      </c>
      <c r="V131" s="383">
        <f>SUM(V126:V130)</f>
        <v>0</v>
      </c>
      <c r="W131" s="383">
        <f t="shared" ref="W131:Z131" si="166">SUM(W126:W130)</f>
        <v>0</v>
      </c>
      <c r="X131" s="383">
        <f t="shared" si="166"/>
        <v>0</v>
      </c>
      <c r="Y131" s="383">
        <f t="shared" si="166"/>
        <v>0</v>
      </c>
      <c r="Z131" s="383">
        <f t="shared" si="166"/>
        <v>0</v>
      </c>
    </row>
    <row r="132" spans="1:26" s="26" customFormat="1" ht="29.25" customHeight="1" thickBot="1">
      <c r="A132" s="686" t="s">
        <v>378</v>
      </c>
      <c r="B132" s="687"/>
      <c r="C132" s="687"/>
      <c r="D132" s="688"/>
      <c r="E132" s="380">
        <f>E125+E131</f>
        <v>20</v>
      </c>
      <c r="F132" s="380">
        <f t="shared" ref="F132:G132" si="167">F125+F131</f>
        <v>80678352.390000001</v>
      </c>
      <c r="G132" s="380">
        <f t="shared" si="167"/>
        <v>58648713.07</v>
      </c>
      <c r="H132" s="473">
        <f>H125+H131</f>
        <v>48500000</v>
      </c>
      <c r="I132" s="473">
        <f>I125+I131</f>
        <v>35841500</v>
      </c>
      <c r="J132" s="380">
        <f>J125+J131</f>
        <v>0</v>
      </c>
      <c r="K132" s="380">
        <f t="shared" ref="K132:N132" si="168">K125+K131</f>
        <v>0</v>
      </c>
      <c r="L132" s="380">
        <f t="shared" si="168"/>
        <v>0</v>
      </c>
      <c r="M132" s="380">
        <f t="shared" si="168"/>
        <v>0</v>
      </c>
      <c r="N132" s="380">
        <f t="shared" si="168"/>
        <v>0</v>
      </c>
      <c r="O132" s="479">
        <f>M132/H132</f>
        <v>0</v>
      </c>
      <c r="P132" s="380">
        <f>P125+P131</f>
        <v>48500000</v>
      </c>
      <c r="Q132" s="380">
        <f>Q125+Q131</f>
        <v>0</v>
      </c>
      <c r="R132" s="380">
        <f t="shared" ref="R132:S132" si="169">R125+R131</f>
        <v>0</v>
      </c>
      <c r="S132" s="380">
        <f t="shared" si="169"/>
        <v>0</v>
      </c>
      <c r="T132" s="380">
        <f>T125+T131</f>
        <v>48500000</v>
      </c>
      <c r="U132" s="479">
        <f>R132/H132</f>
        <v>0</v>
      </c>
      <c r="V132" s="380">
        <f>V125+V131</f>
        <v>0</v>
      </c>
      <c r="W132" s="380">
        <f t="shared" ref="W132:Z132" si="170">W125+W131</f>
        <v>0</v>
      </c>
      <c r="X132" s="380">
        <f t="shared" si="170"/>
        <v>0</v>
      </c>
      <c r="Y132" s="380">
        <f t="shared" si="170"/>
        <v>0</v>
      </c>
      <c r="Z132" s="380">
        <f t="shared" si="170"/>
        <v>0</v>
      </c>
    </row>
    <row r="133" spans="1:26" s="26" customFormat="1" ht="60.75" customHeight="1" thickBot="1">
      <c r="A133" s="423" t="s">
        <v>295</v>
      </c>
      <c r="B133" s="421" t="s">
        <v>240</v>
      </c>
      <c r="C133" s="429" t="s">
        <v>225</v>
      </c>
      <c r="D133" s="429"/>
      <c r="E133" s="430">
        <v>127</v>
      </c>
      <c r="F133" s="430">
        <v>1318899.3999999999</v>
      </c>
      <c r="G133" s="430">
        <v>1307414.1000000001</v>
      </c>
      <c r="H133" s="426">
        <v>1500000</v>
      </c>
      <c r="I133" s="426">
        <v>1115100</v>
      </c>
      <c r="J133" s="430">
        <v>20</v>
      </c>
      <c r="K133" s="430">
        <v>227184</v>
      </c>
      <c r="L133" s="430">
        <v>105</v>
      </c>
      <c r="M133" s="430">
        <v>1049460</v>
      </c>
      <c r="N133" s="430">
        <v>779554.7</v>
      </c>
      <c r="O133" s="431">
        <f t="shared" ref="O133" si="171">M133/H133</f>
        <v>0.69964000000000004</v>
      </c>
      <c r="P133" s="432">
        <f t="shared" ref="P133:P138" si="172">H133-M133+Z133</f>
        <v>452275.09</v>
      </c>
      <c r="Q133" s="430">
        <v>21</v>
      </c>
      <c r="R133" s="430">
        <v>206629.41</v>
      </c>
      <c r="S133" s="430">
        <v>154972.04999999999</v>
      </c>
      <c r="T133" s="358">
        <f t="shared" ref="T133:T138" si="173">H133-R133</f>
        <v>1293370.5900000001</v>
      </c>
      <c r="U133" s="481">
        <f t="shared" ref="U133:U138" si="174">R133/H133</f>
        <v>0.13775293999999999</v>
      </c>
      <c r="V133" s="430"/>
      <c r="W133" s="430">
        <v>21</v>
      </c>
      <c r="X133" s="430">
        <v>206629.41</v>
      </c>
      <c r="Y133" s="430">
        <v>154972.04999999999</v>
      </c>
      <c r="Z133" s="434">
        <v>1735.0899999999992</v>
      </c>
    </row>
    <row r="134" spans="1:26" s="26" customFormat="1" ht="93" customHeight="1" thickBot="1">
      <c r="A134" s="381" t="s">
        <v>296</v>
      </c>
      <c r="B134" s="382" t="s">
        <v>347</v>
      </c>
      <c r="C134" s="387" t="s">
        <v>225</v>
      </c>
      <c r="D134" s="387"/>
      <c r="E134" s="375"/>
      <c r="F134" s="375"/>
      <c r="G134" s="375"/>
      <c r="H134" s="427">
        <v>90443778</v>
      </c>
      <c r="I134" s="427">
        <v>66809151.5</v>
      </c>
      <c r="J134" s="375"/>
      <c r="K134" s="375"/>
      <c r="L134" s="375"/>
      <c r="M134" s="375"/>
      <c r="N134" s="375"/>
      <c r="O134" s="376">
        <f>M134/H134</f>
        <v>0</v>
      </c>
      <c r="P134" s="377">
        <f t="shared" si="172"/>
        <v>90443778</v>
      </c>
      <c r="Q134" s="375"/>
      <c r="R134" s="375"/>
      <c r="S134" s="375"/>
      <c r="T134" s="363">
        <f t="shared" si="173"/>
        <v>90443778</v>
      </c>
      <c r="U134" s="482">
        <f t="shared" si="174"/>
        <v>0</v>
      </c>
      <c r="V134" s="375"/>
      <c r="W134" s="375"/>
      <c r="X134" s="375"/>
      <c r="Y134" s="375"/>
      <c r="Z134" s="379"/>
    </row>
    <row r="135" spans="1:26" s="26" customFormat="1" ht="96.75" customHeight="1" thickBot="1">
      <c r="A135" s="424" t="s">
        <v>297</v>
      </c>
      <c r="B135" s="422" t="s">
        <v>370</v>
      </c>
      <c r="C135" s="435" t="s">
        <v>225</v>
      </c>
      <c r="D135" s="435"/>
      <c r="E135" s="342"/>
      <c r="F135" s="342"/>
      <c r="G135" s="342"/>
      <c r="H135" s="419">
        <v>6000000</v>
      </c>
      <c r="I135" s="419">
        <v>4420800</v>
      </c>
      <c r="J135" s="342"/>
      <c r="K135" s="342"/>
      <c r="L135" s="342"/>
      <c r="M135" s="342"/>
      <c r="N135" s="342"/>
      <c r="O135" s="344">
        <f t="shared" ref="O135" si="175">M135/H135</f>
        <v>0</v>
      </c>
      <c r="P135" s="345">
        <f t="shared" si="172"/>
        <v>6000000</v>
      </c>
      <c r="Q135" s="342"/>
      <c r="R135" s="342"/>
      <c r="S135" s="342"/>
      <c r="T135" s="343">
        <f t="shared" si="173"/>
        <v>6000000</v>
      </c>
      <c r="U135" s="483">
        <f t="shared" si="174"/>
        <v>0</v>
      </c>
      <c r="V135" s="342"/>
      <c r="W135" s="342"/>
      <c r="X135" s="342"/>
      <c r="Y135" s="342"/>
      <c r="Z135" s="374"/>
    </row>
    <row r="136" spans="1:26" s="26" customFormat="1" ht="134.25" customHeight="1" thickBot="1">
      <c r="A136" s="381" t="s">
        <v>298</v>
      </c>
      <c r="B136" s="382" t="s">
        <v>349</v>
      </c>
      <c r="C136" s="387" t="s">
        <v>225</v>
      </c>
      <c r="D136" s="387"/>
      <c r="E136" s="375"/>
      <c r="F136" s="375"/>
      <c r="G136" s="375"/>
      <c r="H136" s="427">
        <v>7792374</v>
      </c>
      <c r="I136" s="427">
        <v>5639544.25</v>
      </c>
      <c r="J136" s="375"/>
      <c r="K136" s="375"/>
      <c r="L136" s="375"/>
      <c r="M136" s="375"/>
      <c r="N136" s="375"/>
      <c r="O136" s="376">
        <f>M136/H136</f>
        <v>0</v>
      </c>
      <c r="P136" s="377">
        <f t="shared" si="172"/>
        <v>7792374</v>
      </c>
      <c r="Q136" s="375"/>
      <c r="R136" s="375"/>
      <c r="S136" s="375"/>
      <c r="T136" s="363">
        <f t="shared" si="173"/>
        <v>7792374</v>
      </c>
      <c r="U136" s="482">
        <f t="shared" si="174"/>
        <v>0</v>
      </c>
      <c r="V136" s="375"/>
      <c r="W136" s="375"/>
      <c r="X136" s="375"/>
      <c r="Y136" s="375"/>
      <c r="Z136" s="379"/>
    </row>
    <row r="137" spans="1:26" s="26" customFormat="1" ht="49.5" customHeight="1" thickBot="1">
      <c r="A137" s="691" t="s">
        <v>276</v>
      </c>
      <c r="B137" s="667" t="s">
        <v>381</v>
      </c>
      <c r="C137" s="734" t="s">
        <v>225</v>
      </c>
      <c r="D137" s="428" t="s">
        <v>379</v>
      </c>
      <c r="E137" s="375">
        <v>122</v>
      </c>
      <c r="F137" s="375">
        <v>1265758.9000000001</v>
      </c>
      <c r="G137" s="375">
        <v>1262916.1000000001</v>
      </c>
      <c r="H137" s="427">
        <v>99747433</v>
      </c>
      <c r="I137" s="427">
        <v>74810575</v>
      </c>
      <c r="J137" s="375">
        <v>20</v>
      </c>
      <c r="K137" s="375">
        <v>227184</v>
      </c>
      <c r="L137" s="375">
        <v>101</v>
      </c>
      <c r="M137" s="375">
        <v>1015186</v>
      </c>
      <c r="N137" s="375">
        <v>761389.48</v>
      </c>
      <c r="O137" s="376">
        <f t="shared" ref="O137:O141" si="176">M137/H137</f>
        <v>1.0177565171025504E-2</v>
      </c>
      <c r="P137" s="377">
        <f t="shared" si="172"/>
        <v>98733982.090000004</v>
      </c>
      <c r="Q137" s="375">
        <v>21</v>
      </c>
      <c r="R137" s="375">
        <v>206629.41</v>
      </c>
      <c r="S137" s="375">
        <v>154972.04999999999</v>
      </c>
      <c r="T137" s="363">
        <f t="shared" si="173"/>
        <v>99540803.590000004</v>
      </c>
      <c r="U137" s="482">
        <f t="shared" si="174"/>
        <v>2.0715260913030213E-3</v>
      </c>
      <c r="V137" s="375"/>
      <c r="W137" s="375">
        <v>21</v>
      </c>
      <c r="X137" s="375">
        <v>206629.41</v>
      </c>
      <c r="Y137" s="375">
        <v>154972.04999999999</v>
      </c>
      <c r="Z137" s="379">
        <v>1735.0899999999992</v>
      </c>
    </row>
    <row r="138" spans="1:26" s="26" customFormat="1" ht="49.5" customHeight="1" thickBot="1">
      <c r="A138" s="703"/>
      <c r="B138" s="668"/>
      <c r="C138" s="735"/>
      <c r="D138" s="547" t="s">
        <v>380</v>
      </c>
      <c r="E138" s="342">
        <v>5</v>
      </c>
      <c r="F138" s="342">
        <v>53140.5</v>
      </c>
      <c r="G138" s="342">
        <v>44498</v>
      </c>
      <c r="H138" s="419">
        <v>5988719</v>
      </c>
      <c r="I138" s="419">
        <v>3174021</v>
      </c>
      <c r="J138" s="342"/>
      <c r="K138" s="342"/>
      <c r="L138" s="342">
        <v>4</v>
      </c>
      <c r="M138" s="342">
        <v>34274</v>
      </c>
      <c r="N138" s="342">
        <v>18165.22</v>
      </c>
      <c r="O138" s="431">
        <f>M138/H138</f>
        <v>5.7230937033445721E-3</v>
      </c>
      <c r="P138" s="345">
        <f t="shared" si="172"/>
        <v>5954445</v>
      </c>
      <c r="Q138" s="342"/>
      <c r="R138" s="342"/>
      <c r="S138" s="342"/>
      <c r="T138" s="343">
        <f t="shared" si="173"/>
        <v>5988719</v>
      </c>
      <c r="U138" s="483">
        <f t="shared" si="174"/>
        <v>0</v>
      </c>
      <c r="V138" s="342"/>
      <c r="W138" s="342"/>
      <c r="X138" s="342"/>
      <c r="Y138" s="342"/>
      <c r="Z138" s="374"/>
    </row>
    <row r="139" spans="1:26" s="26" customFormat="1" ht="29.25" customHeight="1" thickBot="1">
      <c r="A139" s="714" t="s">
        <v>382</v>
      </c>
      <c r="B139" s="715"/>
      <c r="C139" s="715"/>
      <c r="D139" s="716"/>
      <c r="E139" s="380">
        <f t="shared" ref="E139:J139" si="177">SUM(E137:E138)</f>
        <v>127</v>
      </c>
      <c r="F139" s="380">
        <f t="shared" si="177"/>
        <v>1318899.4000000001</v>
      </c>
      <c r="G139" s="380">
        <f t="shared" si="177"/>
        <v>1307414.1000000001</v>
      </c>
      <c r="H139" s="473">
        <f>SUM(H137:H138)</f>
        <v>105736152</v>
      </c>
      <c r="I139" s="473">
        <f t="shared" si="177"/>
        <v>77984596</v>
      </c>
      <c r="J139" s="380">
        <f t="shared" si="177"/>
        <v>20</v>
      </c>
      <c r="K139" s="380">
        <f t="shared" ref="K139:N139" si="178">SUM(K137:K138)</f>
        <v>227184</v>
      </c>
      <c r="L139" s="380">
        <f t="shared" si="178"/>
        <v>105</v>
      </c>
      <c r="M139" s="380">
        <f>SUM(M137:M138)</f>
        <v>1049460</v>
      </c>
      <c r="N139" s="380">
        <f t="shared" si="178"/>
        <v>779554.7</v>
      </c>
      <c r="O139" s="479">
        <f t="shared" si="176"/>
        <v>9.9252713490084257E-3</v>
      </c>
      <c r="P139" s="380">
        <f>SUM(P137:P138)</f>
        <v>104688427.09</v>
      </c>
      <c r="Q139" s="380">
        <f>SUM(Q137:Q138)</f>
        <v>21</v>
      </c>
      <c r="R139" s="380">
        <f>SUM(R137:R138)</f>
        <v>206629.41</v>
      </c>
      <c r="S139" s="380">
        <f>SUM(S137:S138)</f>
        <v>154972.04999999999</v>
      </c>
      <c r="T139" s="380">
        <f>SUM(T137:T138)</f>
        <v>105529522.59</v>
      </c>
      <c r="U139" s="479">
        <f>R139/H139</f>
        <v>1.9541983143097547E-3</v>
      </c>
      <c r="V139" s="380">
        <f>SUM(V137:V138)</f>
        <v>0</v>
      </c>
      <c r="W139" s="380">
        <f>SUM(W137:W138)</f>
        <v>21</v>
      </c>
      <c r="X139" s="380">
        <f t="shared" ref="X139:Z139" si="179">SUM(X137:X138)</f>
        <v>206629.41</v>
      </c>
      <c r="Y139" s="380">
        <f t="shared" si="179"/>
        <v>154972.04999999999</v>
      </c>
      <c r="Z139" s="548">
        <f t="shared" si="179"/>
        <v>1735.0899999999992</v>
      </c>
    </row>
    <row r="140" spans="1:26" s="26" customFormat="1" ht="29.25" customHeight="1" thickBot="1">
      <c r="A140" s="594"/>
      <c r="B140" s="595"/>
      <c r="C140" s="595" t="s">
        <v>428</v>
      </c>
      <c r="D140" s="596" t="s">
        <v>379</v>
      </c>
      <c r="E140" s="549">
        <f>E22+E44+E68+E77+E88+E101+E115+E125+E137</f>
        <v>5450</v>
      </c>
      <c r="F140" s="380">
        <f t="shared" ref="F140:Y140" si="180">F22+F44+F68+F77+F88+F101+F115+F125+F137</f>
        <v>2559651293.8569827</v>
      </c>
      <c r="G140" s="380">
        <f t="shared" si="180"/>
        <v>1496546623.1563699</v>
      </c>
      <c r="H140" s="473">
        <f t="shared" si="180"/>
        <v>1134708597</v>
      </c>
      <c r="I140" s="473">
        <f t="shared" si="180"/>
        <v>851031447</v>
      </c>
      <c r="J140" s="380">
        <f t="shared" si="180"/>
        <v>849</v>
      </c>
      <c r="K140" s="380">
        <f t="shared" si="180"/>
        <v>890719690.30000007</v>
      </c>
      <c r="L140" s="380">
        <f t="shared" si="180"/>
        <v>1169</v>
      </c>
      <c r="M140" s="380">
        <f t="shared" si="180"/>
        <v>540856633.84636879</v>
      </c>
      <c r="N140" s="380">
        <f t="shared" si="180"/>
        <v>405642536.81977683</v>
      </c>
      <c r="O140" s="479">
        <f t="shared" si="176"/>
        <v>0.47664804450791415</v>
      </c>
      <c r="P140" s="380">
        <f t="shared" si="180"/>
        <v>599465299.65363121</v>
      </c>
      <c r="Q140" s="380">
        <f t="shared" si="180"/>
        <v>262</v>
      </c>
      <c r="R140" s="380">
        <f t="shared" si="180"/>
        <v>47354273.170000002</v>
      </c>
      <c r="S140" s="380">
        <f t="shared" si="180"/>
        <v>35515704.299999997</v>
      </c>
      <c r="T140" s="380">
        <f t="shared" si="180"/>
        <v>1087354323.8299999</v>
      </c>
      <c r="U140" s="479">
        <f>R140/H140</f>
        <v>4.1732541108085039E-2</v>
      </c>
      <c r="V140" s="380">
        <f t="shared" si="180"/>
        <v>10</v>
      </c>
      <c r="W140" s="380">
        <f t="shared" si="180"/>
        <v>111</v>
      </c>
      <c r="X140" s="380">
        <f t="shared" si="180"/>
        <v>25679428.129999999</v>
      </c>
      <c r="Y140" s="380">
        <f t="shared" si="180"/>
        <v>19259570.870000001</v>
      </c>
      <c r="Z140" s="548">
        <f>Z22+Z44+Z68+Z77+Z88+Z101+Z115+Z125+Z137</f>
        <v>5613336.5</v>
      </c>
    </row>
    <row r="141" spans="1:26" s="26" customFormat="1" ht="29.25" customHeight="1" thickBot="1">
      <c r="A141" s="594"/>
      <c r="B141" s="595"/>
      <c r="C141" s="595" t="s">
        <v>428</v>
      </c>
      <c r="D141" s="596" t="s">
        <v>380</v>
      </c>
      <c r="E141" s="549">
        <f>E34+E53+E75+E78+E93+E104+E118+E131+E138</f>
        <v>136</v>
      </c>
      <c r="F141" s="380">
        <f t="shared" ref="F141:Z141" si="181">F34+F53+F75+F78+F93+F104+F118+F131+F138</f>
        <v>49274417.729999997</v>
      </c>
      <c r="G141" s="380">
        <f t="shared" si="181"/>
        <v>26351047.939999998</v>
      </c>
      <c r="H141" s="473">
        <f t="shared" si="181"/>
        <v>47305379</v>
      </c>
      <c r="I141" s="473">
        <f t="shared" si="181"/>
        <v>25071852</v>
      </c>
      <c r="J141" s="380">
        <f t="shared" si="181"/>
        <v>22</v>
      </c>
      <c r="K141" s="380">
        <f t="shared" si="181"/>
        <v>13343580.15</v>
      </c>
      <c r="L141" s="380">
        <f t="shared" si="181"/>
        <v>32</v>
      </c>
      <c r="M141" s="380">
        <f t="shared" si="181"/>
        <v>13596579.789999999</v>
      </c>
      <c r="N141" s="380">
        <f t="shared" si="181"/>
        <v>7206187.3200000003</v>
      </c>
      <c r="O141" s="479">
        <f t="shared" si="176"/>
        <v>0.28742143234916262</v>
      </c>
      <c r="P141" s="380">
        <f t="shared" si="181"/>
        <v>34506706.280000001</v>
      </c>
      <c r="Q141" s="380">
        <f t="shared" si="181"/>
        <v>0</v>
      </c>
      <c r="R141" s="380">
        <f t="shared" si="181"/>
        <v>0</v>
      </c>
      <c r="S141" s="380">
        <f t="shared" si="181"/>
        <v>0</v>
      </c>
      <c r="T141" s="380">
        <f t="shared" si="181"/>
        <v>47305379</v>
      </c>
      <c r="U141" s="479">
        <f>R141/H141</f>
        <v>0</v>
      </c>
      <c r="V141" s="380">
        <f t="shared" si="181"/>
        <v>2</v>
      </c>
      <c r="W141" s="380">
        <f t="shared" si="181"/>
        <v>0</v>
      </c>
      <c r="X141" s="380">
        <f t="shared" si="181"/>
        <v>0</v>
      </c>
      <c r="Y141" s="380">
        <f t="shared" si="181"/>
        <v>0</v>
      </c>
      <c r="Z141" s="548">
        <f t="shared" si="181"/>
        <v>797907.07000000007</v>
      </c>
    </row>
    <row r="142" spans="1:26" s="26" customFormat="1" ht="33.75" customHeight="1" thickBot="1">
      <c r="A142" s="711" t="s">
        <v>361</v>
      </c>
      <c r="B142" s="712"/>
      <c r="C142" s="712"/>
      <c r="D142" s="713"/>
      <c r="E142" s="230">
        <f t="shared" ref="E142:N142" si="182">E35+E54+E76+E79+E94+E105+E119+E132+E139</f>
        <v>5586</v>
      </c>
      <c r="F142" s="230">
        <f t="shared" si="182"/>
        <v>2608925711.5869827</v>
      </c>
      <c r="G142" s="230">
        <f t="shared" si="182"/>
        <v>1522897671.0963697</v>
      </c>
      <c r="H142" s="473">
        <f t="shared" si="182"/>
        <v>1182013976</v>
      </c>
      <c r="I142" s="473">
        <f t="shared" si="182"/>
        <v>876103299</v>
      </c>
      <c r="J142" s="230">
        <f t="shared" si="182"/>
        <v>871</v>
      </c>
      <c r="K142" s="230">
        <f t="shared" si="182"/>
        <v>904063270.45000005</v>
      </c>
      <c r="L142" s="230">
        <f t="shared" si="182"/>
        <v>1201</v>
      </c>
      <c r="M142" s="230">
        <f>M35+M54+M76+M79+M94+M105+M119+M132+M139</f>
        <v>554453213.63636875</v>
      </c>
      <c r="N142" s="230">
        <f t="shared" si="182"/>
        <v>412848724.13977677</v>
      </c>
      <c r="O142" s="479">
        <f>M142/H142</f>
        <v>0.46907500663627411</v>
      </c>
      <c r="P142" s="230">
        <f>P35+P54+P76+P79+P94+P105+P119+P132+P139</f>
        <v>633972005.93363118</v>
      </c>
      <c r="Q142" s="230">
        <f>Q35+Q54+Q76+Q79+Q94+Q105+Q119+Q132+Q139</f>
        <v>262</v>
      </c>
      <c r="R142" s="230">
        <f>R35+R54+R76+R79+R94+R105+R119+R132+R139</f>
        <v>47354273.170000002</v>
      </c>
      <c r="S142" s="230">
        <f>S35+S54+S76+S79+S94+S105+S119+S132+S139</f>
        <v>35515704.299999997</v>
      </c>
      <c r="T142" s="230">
        <f>T35+T54+T76+T79+T94+T105+T119+T132+T139</f>
        <v>1134659702.8299999</v>
      </c>
      <c r="U142" s="479">
        <f>R142/H142</f>
        <v>4.0062363162785483E-2</v>
      </c>
      <c r="V142" s="230">
        <f>V35+V54+V76+V79+V94+V105+V119+V132+V139</f>
        <v>12</v>
      </c>
      <c r="W142" s="230">
        <f>W35+W54+W76+W79+W94+W105+W119+W132+W139</f>
        <v>111</v>
      </c>
      <c r="X142" s="230">
        <f>X35+X54+X76+X79+X94+X105+X119+X132+X139</f>
        <v>25679428.129999999</v>
      </c>
      <c r="Y142" s="230">
        <f>Y35+Y54+Y76+Y79+Y94+Y105+Y119+Y132+Y139</f>
        <v>19259570.870000001</v>
      </c>
      <c r="Z142" s="233">
        <f>Z35+Z54+Z76+Z79+Z94+Z105+Z119+Z132+Z139</f>
        <v>6411243.5700000003</v>
      </c>
    </row>
    <row r="143" spans="1:26" s="35" customFormat="1" ht="15" customHeight="1">
      <c r="A143" s="531"/>
      <c r="B143" s="531"/>
      <c r="C143" s="531"/>
      <c r="D143" s="531"/>
      <c r="E143" s="532"/>
      <c r="F143" s="532"/>
      <c r="G143" s="532"/>
      <c r="H143" s="533"/>
      <c r="I143" s="533"/>
      <c r="J143" s="532"/>
      <c r="K143" s="532"/>
      <c r="L143" s="532"/>
      <c r="M143" s="532"/>
      <c r="N143" s="532"/>
      <c r="O143" s="534"/>
      <c r="P143" s="532"/>
      <c r="Q143" s="532"/>
      <c r="R143" s="532"/>
      <c r="S143" s="532"/>
      <c r="T143" s="532"/>
      <c r="U143" s="534"/>
      <c r="V143" s="532"/>
      <c r="W143" s="532"/>
      <c r="X143" s="532"/>
      <c r="Y143" s="532"/>
      <c r="Z143" s="532"/>
    </row>
    <row r="144" spans="1:26" s="26" customFormat="1">
      <c r="A144" s="29" t="s">
        <v>424</v>
      </c>
      <c r="B144" s="32"/>
      <c r="C144" s="32"/>
      <c r="D144" s="32"/>
      <c r="F144" s="15"/>
      <c r="J144" s="29"/>
      <c r="K144" s="29"/>
      <c r="L144" s="29"/>
      <c r="M144" s="29"/>
      <c r="O144" s="29"/>
      <c r="P144" s="29"/>
      <c r="Q144" s="30"/>
      <c r="R144" s="30"/>
      <c r="S144" s="30"/>
      <c r="T144" s="29"/>
      <c r="U144" s="29"/>
    </row>
    <row r="145" spans="1:26" s="26" customFormat="1">
      <c r="A145" s="323"/>
      <c r="B145" s="32"/>
      <c r="C145" s="32"/>
      <c r="D145" s="32"/>
      <c r="F145" s="15"/>
      <c r="G145" s="29"/>
      <c r="H145" s="29"/>
      <c r="I145" s="29"/>
      <c r="J145" s="29"/>
      <c r="K145" s="29"/>
      <c r="L145" s="29"/>
      <c r="M145" s="29"/>
      <c r="O145" s="29"/>
      <c r="P145" s="29"/>
      <c r="Q145" s="30"/>
      <c r="R145" s="30"/>
      <c r="S145" s="30"/>
      <c r="T145" s="29"/>
      <c r="U145" s="29"/>
    </row>
    <row r="146" spans="1:26" s="26" customFormat="1" ht="15">
      <c r="A146" s="29"/>
      <c r="B146" s="32"/>
      <c r="C146" s="32"/>
      <c r="D146" s="32"/>
      <c r="F146" s="15"/>
      <c r="J146" s="33"/>
      <c r="K146" s="33"/>
      <c r="L146" s="302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Y146" s="33"/>
      <c r="Z146" s="33"/>
    </row>
    <row r="147" spans="1:26">
      <c r="A147" s="11"/>
      <c r="B147" s="12"/>
      <c r="C147" s="12"/>
      <c r="D147" s="1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1"/>
      <c r="B148" s="12"/>
      <c r="C148" s="12"/>
      <c r="D148" s="1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1"/>
      <c r="B150" s="12"/>
      <c r="C150" s="12"/>
      <c r="D150" s="1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11"/>
      <c r="B151" s="12"/>
      <c r="C151" s="12"/>
      <c r="D151" s="1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</sheetData>
  <mergeCells count="95">
    <mergeCell ref="W1:X1"/>
    <mergeCell ref="C34:D34"/>
    <mergeCell ref="D23:D33"/>
    <mergeCell ref="W8:W9"/>
    <mergeCell ref="R8:S8"/>
    <mergeCell ref="Q8:Q9"/>
    <mergeCell ref="M8:N8"/>
    <mergeCell ref="L8:L9"/>
    <mergeCell ref="K8:K9"/>
    <mergeCell ref="J8:J9"/>
    <mergeCell ref="U7:U9"/>
    <mergeCell ref="T7:T9"/>
    <mergeCell ref="Q7:S7"/>
    <mergeCell ref="P7:P9"/>
    <mergeCell ref="O7:O9"/>
    <mergeCell ref="L7:N7"/>
    <mergeCell ref="J7:K7"/>
    <mergeCell ref="I7:I9"/>
    <mergeCell ref="D7:D10"/>
    <mergeCell ref="A82:A83"/>
    <mergeCell ref="B82:B83"/>
    <mergeCell ref="B55:B57"/>
    <mergeCell ref="D69:D74"/>
    <mergeCell ref="C75:D75"/>
    <mergeCell ref="D45:D52"/>
    <mergeCell ref="C44:D44"/>
    <mergeCell ref="D36:D43"/>
    <mergeCell ref="A11:A34"/>
    <mergeCell ref="B11:B34"/>
    <mergeCell ref="C22:D22"/>
    <mergeCell ref="B59:B61"/>
    <mergeCell ref="A59:A61"/>
    <mergeCell ref="B137:B138"/>
    <mergeCell ref="Z7:Z9"/>
    <mergeCell ref="X8:Y8"/>
    <mergeCell ref="A7:A10"/>
    <mergeCell ref="B7:B10"/>
    <mergeCell ref="E7:G7"/>
    <mergeCell ref="H7:H9"/>
    <mergeCell ref="E8:E9"/>
    <mergeCell ref="F8:F9"/>
    <mergeCell ref="G8:G9"/>
    <mergeCell ref="C7:C10"/>
    <mergeCell ref="V7:V9"/>
    <mergeCell ref="W7:Y7"/>
    <mergeCell ref="C137:C138"/>
    <mergeCell ref="A112:A118"/>
    <mergeCell ref="B112:B118"/>
    <mergeCell ref="D84:D87"/>
    <mergeCell ref="C77:C78"/>
    <mergeCell ref="A79:D79"/>
    <mergeCell ref="A142:D142"/>
    <mergeCell ref="A139:D139"/>
    <mergeCell ref="B120:B131"/>
    <mergeCell ref="A120:A131"/>
    <mergeCell ref="B99:B104"/>
    <mergeCell ref="A99:A104"/>
    <mergeCell ref="C101:D101"/>
    <mergeCell ref="C104:D104"/>
    <mergeCell ref="D99:D100"/>
    <mergeCell ref="D102:D103"/>
    <mergeCell ref="A110:A111"/>
    <mergeCell ref="B110:B111"/>
    <mergeCell ref="A137:A138"/>
    <mergeCell ref="A119:D119"/>
    <mergeCell ref="A132:D132"/>
    <mergeCell ref="A105:D105"/>
    <mergeCell ref="A94:D94"/>
    <mergeCell ref="C88:D88"/>
    <mergeCell ref="C93:D93"/>
    <mergeCell ref="D89:D92"/>
    <mergeCell ref="C125:D125"/>
    <mergeCell ref="C131:D131"/>
    <mergeCell ref="D126:D130"/>
    <mergeCell ref="D120:D124"/>
    <mergeCell ref="D112:D114"/>
    <mergeCell ref="C115:D115"/>
    <mergeCell ref="C118:D118"/>
    <mergeCell ref="D116:D117"/>
    <mergeCell ref="D11:D21"/>
    <mergeCell ref="A76:D76"/>
    <mergeCell ref="A54:D54"/>
    <mergeCell ref="A35:D35"/>
    <mergeCell ref="B84:B93"/>
    <mergeCell ref="A77:A78"/>
    <mergeCell ref="B77:B78"/>
    <mergeCell ref="C53:D53"/>
    <mergeCell ref="C68:D68"/>
    <mergeCell ref="D62:D67"/>
    <mergeCell ref="B62:B75"/>
    <mergeCell ref="A62:A75"/>
    <mergeCell ref="A36:A53"/>
    <mergeCell ref="B36:B53"/>
    <mergeCell ref="A55:A57"/>
    <mergeCell ref="A84:A93"/>
  </mergeCells>
  <pageMargins left="0.70866141732283472" right="0.70866141732283472" top="0.39370078740157483" bottom="0.39370078740157483" header="0.31496062992125984" footer="0.31496062992125984"/>
  <pageSetup paperSize="9" scale="40" orientation="landscape" r:id="rId1"/>
  <headerFooter alignWithMargins="0">
    <oddHeader>&amp;LPôdohospodárska platobná agentúra&amp;R&amp;"Arial CE,Tučné"PRV 2014-2020</oddHeader>
    <oddFooter>&amp;LSumárny prehľad za projektové opatrenia PRV SR 2014-2020 podľa opatrení a fokusových oblastí
Zostava vytvorená:13.1.2017&amp;R&amp;P/&amp;N</oddFooter>
  </headerFooter>
  <rowBreaks count="3" manualBreakCount="3">
    <brk id="54" max="25" man="1"/>
    <brk id="94" max="25" man="1"/>
    <brk id="119" max="16383" man="1"/>
  </rowBreaks>
  <ignoredErrors>
    <ignoredError sqref="T68:U68 O68:P68 T44:U44 O44:P44 P22 T22:U22 O79:P79 T79:U79 O88:P88 T88:U88 P101 T101:U101 P115 T115:U115 T125:U125 O125:P125 U131:U132 U142 U118:U119 U34:U35 U53:U54 U75:U76 U93:U94 U104:U105 O34:O35 O53:O54 O75:O76 O93:O94 O118 O131:O132 O139 O105 U139 E57:I57 L57:Z57 Q81:Z81 E82:Z83 E81:P81 J57:K57" formula="1"/>
    <ignoredError sqref="E68:G68 I101 I139 E88:G88" formulaRange="1"/>
    <ignoredError sqref="U73 O73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56"/>
  <sheetViews>
    <sheetView view="pageBreakPreview" zoomScale="80" zoomScaleNormal="75" zoomScaleSheetLayoutView="80" workbookViewId="0">
      <pane xSplit="4" ySplit="10" topLeftCell="E11" activePane="bottomRight" state="frozen"/>
      <selection pane="topRight" activeCell="D1" sqref="D1"/>
      <selection pane="bottomLeft" activeCell="A11" sqref="A11"/>
      <selection pane="bottomRight" activeCell="D12" sqref="D12"/>
    </sheetView>
  </sheetViews>
  <sheetFormatPr defaultRowHeight="12.75"/>
  <cols>
    <col min="1" max="1" width="8.42578125" style="3" customWidth="1"/>
    <col min="2" max="2" width="40" style="3" customWidth="1"/>
    <col min="3" max="3" width="10.85546875" style="3" customWidth="1"/>
    <col min="4" max="4" width="7.5703125" style="123" customWidth="1"/>
    <col min="5" max="5" width="16.42578125" style="3" customWidth="1"/>
    <col min="6" max="6" width="19.5703125" style="3" customWidth="1"/>
    <col min="7" max="8" width="18.140625" style="3" customWidth="1"/>
    <col min="9" max="9" width="6.28515625" style="3" customWidth="1"/>
    <col min="10" max="10" width="15" style="3" customWidth="1"/>
    <col min="11" max="11" width="6.5703125" style="3" customWidth="1"/>
    <col min="12" max="12" width="16.28515625" style="3" customWidth="1"/>
    <col min="13" max="13" width="15.7109375" style="3" customWidth="1"/>
    <col min="14" max="14" width="8.28515625" style="3" customWidth="1"/>
    <col min="15" max="15" width="20.28515625" style="3" customWidth="1"/>
    <col min="16" max="16" width="7.28515625" style="3" customWidth="1"/>
    <col min="17" max="17" width="14.85546875" style="3" customWidth="1"/>
    <col min="18" max="18" width="14.140625" style="3" customWidth="1"/>
    <col min="19" max="19" width="18.28515625" style="3" customWidth="1"/>
    <col min="20" max="21" width="6.7109375" style="3" customWidth="1"/>
    <col min="22" max="22" width="6.28515625" style="3" customWidth="1"/>
    <col min="23" max="23" width="14.5703125" style="3" customWidth="1"/>
    <col min="24" max="24" width="13.5703125" style="3" bestFit="1" customWidth="1"/>
    <col min="25" max="25" width="15.140625" style="3" customWidth="1"/>
    <col min="26" max="16384" width="9.140625" style="3"/>
  </cols>
  <sheetData>
    <row r="1" spans="1:25" ht="18">
      <c r="A1" s="437" t="s">
        <v>343</v>
      </c>
      <c r="B1" s="438"/>
      <c r="C1" s="438"/>
      <c r="D1" s="439"/>
      <c r="E1" s="438"/>
      <c r="F1" s="438"/>
      <c r="W1" s="611"/>
      <c r="X1" s="612"/>
    </row>
    <row r="2" spans="1:25">
      <c r="A2" s="5"/>
      <c r="B2" s="5"/>
      <c r="C2" s="5"/>
      <c r="D2" s="321"/>
      <c r="E2" s="5"/>
      <c r="F2" s="5"/>
      <c r="L2" s="4"/>
      <c r="M2" s="4"/>
    </row>
    <row r="3" spans="1:25" ht="20.25">
      <c r="A3" s="5" t="s">
        <v>0</v>
      </c>
      <c r="E3" s="5" t="s">
        <v>267</v>
      </c>
      <c r="F3" s="5"/>
      <c r="G3" s="5"/>
      <c r="H3" s="5"/>
      <c r="L3" s="332"/>
      <c r="M3" s="4"/>
    </row>
    <row r="4" spans="1:25">
      <c r="A4" s="5" t="s">
        <v>1</v>
      </c>
      <c r="B4" s="5"/>
      <c r="C4" s="5"/>
      <c r="D4" s="321"/>
      <c r="E4" s="286">
        <f>'sumar v EUR'!C4</f>
        <v>42735</v>
      </c>
      <c r="F4" s="324"/>
      <c r="G4" s="315"/>
      <c r="H4" s="315"/>
      <c r="N4" s="314"/>
    </row>
    <row r="5" spans="1:25">
      <c r="A5" s="6" t="s">
        <v>2</v>
      </c>
      <c r="B5" s="5"/>
      <c r="C5" s="5"/>
      <c r="D5" s="321"/>
      <c r="E5" s="5" t="s">
        <v>266</v>
      </c>
      <c r="F5" s="288"/>
      <c r="G5" s="766"/>
      <c r="H5" s="766"/>
      <c r="I5" s="766"/>
      <c r="K5" s="4"/>
      <c r="L5" s="331"/>
      <c r="R5" s="19"/>
      <c r="S5" s="19"/>
      <c r="T5" s="19"/>
      <c r="U5" s="19"/>
      <c r="V5" s="19"/>
      <c r="W5" s="19"/>
      <c r="Y5" s="19"/>
    </row>
    <row r="6" spans="1:25" ht="12.75" customHeight="1" thickBot="1">
      <c r="A6" s="6"/>
      <c r="B6" s="5"/>
      <c r="C6" s="5"/>
      <c r="D6" s="321"/>
      <c r="F6" s="308"/>
      <c r="G6" s="19"/>
      <c r="H6" s="19"/>
    </row>
    <row r="7" spans="1:25" ht="43.5" customHeight="1">
      <c r="A7" s="767" t="s">
        <v>356</v>
      </c>
      <c r="B7" s="770" t="s">
        <v>326</v>
      </c>
      <c r="C7" s="763" t="s">
        <v>423</v>
      </c>
      <c r="D7" s="758" t="s">
        <v>191</v>
      </c>
      <c r="E7" s="758"/>
      <c r="F7" s="758"/>
      <c r="G7" s="759" t="s">
        <v>264</v>
      </c>
      <c r="H7" s="620" t="s">
        <v>384</v>
      </c>
      <c r="I7" s="758" t="s">
        <v>303</v>
      </c>
      <c r="J7" s="758"/>
      <c r="K7" s="758" t="s">
        <v>8</v>
      </c>
      <c r="L7" s="758"/>
      <c r="M7" s="758"/>
      <c r="N7" s="756" t="s">
        <v>305</v>
      </c>
      <c r="O7" s="631" t="s">
        <v>403</v>
      </c>
      <c r="P7" s="758" t="s">
        <v>306</v>
      </c>
      <c r="Q7" s="758"/>
      <c r="R7" s="758"/>
      <c r="S7" s="759" t="s">
        <v>12</v>
      </c>
      <c r="T7" s="756" t="s">
        <v>13</v>
      </c>
      <c r="U7" s="772" t="s">
        <v>307</v>
      </c>
      <c r="V7" s="758" t="s">
        <v>228</v>
      </c>
      <c r="W7" s="758"/>
      <c r="X7" s="758"/>
      <c r="Y7" s="754" t="s">
        <v>357</v>
      </c>
    </row>
    <row r="8" spans="1:25" ht="37.5" customHeight="1">
      <c r="A8" s="768"/>
      <c r="B8" s="753"/>
      <c r="C8" s="764"/>
      <c r="D8" s="752" t="s">
        <v>15</v>
      </c>
      <c r="E8" s="753" t="s">
        <v>304</v>
      </c>
      <c r="F8" s="753" t="s">
        <v>17</v>
      </c>
      <c r="G8" s="760"/>
      <c r="H8" s="621"/>
      <c r="I8" s="752" t="s">
        <v>15</v>
      </c>
      <c r="J8" s="753" t="s">
        <v>304</v>
      </c>
      <c r="K8" s="752" t="s">
        <v>15</v>
      </c>
      <c r="L8" s="753" t="s">
        <v>18</v>
      </c>
      <c r="M8" s="753"/>
      <c r="N8" s="757"/>
      <c r="O8" s="632"/>
      <c r="P8" s="752" t="s">
        <v>15</v>
      </c>
      <c r="Q8" s="753" t="s">
        <v>20</v>
      </c>
      <c r="R8" s="753"/>
      <c r="S8" s="760"/>
      <c r="T8" s="757"/>
      <c r="U8" s="752"/>
      <c r="V8" s="752" t="s">
        <v>15</v>
      </c>
      <c r="W8" s="753" t="s">
        <v>20</v>
      </c>
      <c r="X8" s="753"/>
      <c r="Y8" s="755"/>
    </row>
    <row r="9" spans="1:25" ht="90" customHeight="1">
      <c r="A9" s="768"/>
      <c r="B9" s="753"/>
      <c r="C9" s="764"/>
      <c r="D9" s="752"/>
      <c r="E9" s="753"/>
      <c r="F9" s="753"/>
      <c r="G9" s="760"/>
      <c r="H9" s="621"/>
      <c r="I9" s="752"/>
      <c r="J9" s="753"/>
      <c r="K9" s="752"/>
      <c r="L9" s="440" t="s">
        <v>22</v>
      </c>
      <c r="M9" s="440" t="s">
        <v>190</v>
      </c>
      <c r="N9" s="757"/>
      <c r="O9" s="633"/>
      <c r="P9" s="752"/>
      <c r="Q9" s="440" t="s">
        <v>22</v>
      </c>
      <c r="R9" s="440" t="s">
        <v>190</v>
      </c>
      <c r="S9" s="760"/>
      <c r="T9" s="757"/>
      <c r="U9" s="752"/>
      <c r="V9" s="752"/>
      <c r="W9" s="440" t="s">
        <v>22</v>
      </c>
      <c r="X9" s="440" t="s">
        <v>190</v>
      </c>
      <c r="Y9" s="755"/>
    </row>
    <row r="10" spans="1:25" s="51" customFormat="1" ht="17.25" customHeight="1" thickBot="1">
      <c r="A10" s="769"/>
      <c r="B10" s="771"/>
      <c r="C10" s="765"/>
      <c r="D10" s="441" t="s">
        <v>174</v>
      </c>
      <c r="E10" s="441" t="s">
        <v>175</v>
      </c>
      <c r="F10" s="441" t="s">
        <v>186</v>
      </c>
      <c r="G10" s="442" t="s">
        <v>176</v>
      </c>
      <c r="H10" s="442"/>
      <c r="I10" s="441" t="s">
        <v>193</v>
      </c>
      <c r="J10" s="441" t="s">
        <v>177</v>
      </c>
      <c r="K10" s="441" t="s">
        <v>178</v>
      </c>
      <c r="L10" s="441" t="s">
        <v>179</v>
      </c>
      <c r="M10" s="441" t="s">
        <v>351</v>
      </c>
      <c r="N10" s="538" t="s">
        <v>352</v>
      </c>
      <c r="O10" s="443" t="s">
        <v>353</v>
      </c>
      <c r="P10" s="441" t="s">
        <v>180</v>
      </c>
      <c r="Q10" s="441" t="s">
        <v>181</v>
      </c>
      <c r="R10" s="441" t="s">
        <v>182</v>
      </c>
      <c r="S10" s="442" t="s">
        <v>187</v>
      </c>
      <c r="T10" s="441" t="s">
        <v>188</v>
      </c>
      <c r="U10" s="441" t="s">
        <v>183</v>
      </c>
      <c r="V10" s="441" t="s">
        <v>184</v>
      </c>
      <c r="W10" s="441" t="s">
        <v>185</v>
      </c>
      <c r="X10" s="441" t="s">
        <v>192</v>
      </c>
      <c r="Y10" s="444" t="s">
        <v>230</v>
      </c>
    </row>
    <row r="11" spans="1:25" s="312" customFormat="1" ht="39" thickBot="1">
      <c r="A11" s="448" t="s">
        <v>309</v>
      </c>
      <c r="B11" s="449" t="s">
        <v>325</v>
      </c>
      <c r="C11" s="576" t="s">
        <v>278</v>
      </c>
      <c r="D11" s="342">
        <f>'s.-FO'!E35+'s.-FO'!E54+'s.-FO'!E132</f>
        <v>20</v>
      </c>
      <c r="E11" s="342">
        <f>'s.-FO'!F35+'s.-FO'!F54+'s.-FO'!F132</f>
        <v>80678352.390000001</v>
      </c>
      <c r="F11" s="342">
        <f>'s.-FO'!G35+'s.-FO'!G54+'s.-FO'!G132</f>
        <v>58648713.07</v>
      </c>
      <c r="G11" s="436">
        <f>'s.-FO'!H35+'s.-FO'!H54+'s.-FO'!H132</f>
        <v>66830000</v>
      </c>
      <c r="H11" s="436">
        <f>'s.-FO'!I35+'s.-FO'!I54+'s.-FO'!I132</f>
        <v>49394309</v>
      </c>
      <c r="I11" s="342">
        <f>'s.-FO'!J35+'s.-FO'!J54+'s.-FO'!J132</f>
        <v>0</v>
      </c>
      <c r="J11" s="342">
        <f>'s.-FO'!K35+'s.-FO'!K54+'s.-FO'!K132</f>
        <v>0</v>
      </c>
      <c r="K11" s="342">
        <f>'s.-FO'!L35+'s.-FO'!L54+'s.-FO'!L132</f>
        <v>0</v>
      </c>
      <c r="L11" s="342">
        <f>'s.-FO'!M35+'s.-FO'!M54+'s.-FO'!M132</f>
        <v>0</v>
      </c>
      <c r="M11" s="342">
        <f>'s.-FO'!N35+'s.-FO'!N54+'s.-FO'!N132</f>
        <v>0</v>
      </c>
      <c r="N11" s="484">
        <f t="shared" ref="N11:N26" si="0">L11/G11</f>
        <v>0</v>
      </c>
      <c r="O11" s="371">
        <f t="shared" ref="O11:O26" si="1">G11-L11+Y11</f>
        <v>66830000</v>
      </c>
      <c r="P11" s="342">
        <f>'s.-FO'!Q35+'s.-FO'!Q54+'s.-FO'!Q132</f>
        <v>0</v>
      </c>
      <c r="Q11" s="342">
        <f>'s.-FO'!R35+'s.-FO'!R54+'s.-FO'!R132</f>
        <v>0</v>
      </c>
      <c r="R11" s="342">
        <f>'s.-FO'!S35+'s.-FO'!S54+'s.-FO'!S132</f>
        <v>0</v>
      </c>
      <c r="S11" s="370">
        <f t="shared" ref="S11:S26" si="2">G11-Q11</f>
        <v>66830000</v>
      </c>
      <c r="T11" s="484">
        <f t="shared" ref="T11:T25" si="3">Q11/G11</f>
        <v>0</v>
      </c>
      <c r="U11" s="342">
        <f>'s.-FO'!V35+'s.-FO'!V54+'s.-FO'!V132</f>
        <v>0</v>
      </c>
      <c r="V11" s="342">
        <f>'s.-FO'!W35+'s.-FO'!W54+'s.-FO'!W132</f>
        <v>0</v>
      </c>
      <c r="W11" s="342">
        <f>'s.-FO'!X35+'s.-FO'!X54+'s.-FO'!X132</f>
        <v>0</v>
      </c>
      <c r="X11" s="342">
        <f>'s.-FO'!Y35+'s.-FO'!Y54+'s.-FO'!Y132</f>
        <v>0</v>
      </c>
      <c r="Y11" s="342">
        <f>'s.-FO'!Z35+'s.-FO'!Z54+'s.-FO'!Z132</f>
        <v>0</v>
      </c>
    </row>
    <row r="12" spans="1:25" s="26" customFormat="1" ht="76.5">
      <c r="A12" s="450"/>
      <c r="B12" s="451" t="s">
        <v>327</v>
      </c>
      <c r="C12" s="452" t="s">
        <v>224</v>
      </c>
      <c r="D12" s="157">
        <f>'s.-FO'!E11+'s.-FO'!E23+'s.-FO'!E36+'s.-FO'!E45+'s.-FO'!E62+'s.-FO'!E69+'s.-FO'!E84+'s.-FO'!E89+'s.-FO'!E120+'s.-FO'!E126</f>
        <v>1713</v>
      </c>
      <c r="E12" s="157">
        <f>'s.-FO'!F11+'s.-FO'!F23+'s.-FO'!F36+'s.-FO'!F45+'s.-FO'!F62+'s.-FO'!F69+'s.-FO'!F84+'s.-FO'!F89+'s.-FO'!F120+'s.-FO'!F126</f>
        <v>802688118.65999937</v>
      </c>
      <c r="F12" s="157">
        <f>'s.-FO'!G11+'s.-FO'!G23+'s.-FO'!G36+'s.-FO'!G45+'s.-FO'!G62+'s.-FO'!G69+'s.-FO'!G84+'s.-FO'!G89+'s.-FO'!G120+'s.-FO'!G126</f>
        <v>380313480.49500042</v>
      </c>
      <c r="G12" s="313">
        <f>'s.-FO'!H11+'s.-FO'!H23+'s.-FO'!H36+'s.-FO'!H45+'s.-FO'!H62+'s.-FO'!H69+'s.-FO'!H84+'s.-FO'!H89+'s.-FO'!H120+'s.-FO'!H126</f>
        <v>272074740</v>
      </c>
      <c r="H12" s="313">
        <f>'s.-FO'!I11+'s.-FO'!I23+'s.-FO'!I36+'s.-FO'!I45+'s.-FO'!I62+'s.-FO'!I69+'s.-FO'!I84+'s.-FO'!I89+'s.-FO'!I120+'s.-FO'!I126</f>
        <v>202149369.62</v>
      </c>
      <c r="I12" s="157">
        <f>'s.-FO'!J11+'s.-FO'!J23+'s.-FO'!J36+'s.-FO'!J45+'s.-FO'!J62+'s.-FO'!J69+'s.-FO'!J84+'s.-FO'!J89+'s.-FO'!J120+'s.-FO'!J126</f>
        <v>100</v>
      </c>
      <c r="J12" s="157">
        <f>'s.-FO'!K11+'s.-FO'!K23+'s.-FO'!K36+'s.-FO'!K45+'s.-FO'!K62+'s.-FO'!K69+'s.-FO'!K84+'s.-FO'!K89+'s.-FO'!K120+'s.-FO'!K126</f>
        <v>176810273.10000005</v>
      </c>
      <c r="K12" s="157">
        <f>'s.-FO'!L11+'s.-FO'!L23+'s.-FO'!L36+'s.-FO'!L45+'s.-FO'!L62+'s.-FO'!L69+'s.-FO'!L84+'s.-FO'!L89+'s.-FO'!L120+'s.-FO'!L126</f>
        <v>275</v>
      </c>
      <c r="L12" s="157">
        <f>'s.-FO'!M11+'s.-FO'!M23+'s.-FO'!M36+'s.-FO'!M45+'s.-FO'!M62+'s.-FO'!M69+'s.-FO'!M84+'s.-FO'!M89+'s.-FO'!M120+'s.-FO'!M126</f>
        <v>126368744.96499997</v>
      </c>
      <c r="M12" s="157">
        <f>'s.-FO'!N11+'s.-FO'!N23+'s.-FO'!N36+'s.-FO'!N45+'s.-FO'!N62+'s.-FO'!N69+'s.-FO'!N84+'s.-FO'!N89+'s.-FO'!N120+'s.-FO'!N126</f>
        <v>94382725.79625003</v>
      </c>
      <c r="N12" s="485">
        <f>L12/G12</f>
        <v>0.46446334917015808</v>
      </c>
      <c r="O12" s="366">
        <f t="shared" si="1"/>
        <v>147659516.03500003</v>
      </c>
      <c r="P12" s="157">
        <f>'s.-FO'!Q11+'s.-FO'!Q23+'s.-FO'!Q36+'s.-FO'!Q45+'s.-FO'!Q62+'s.-FO'!Q69+'s.-FO'!Q84+'s.-FO'!Q89+'s.-FO'!Q120+'s.-FO'!Q126</f>
        <v>108</v>
      </c>
      <c r="Q12" s="157">
        <f>'s.-FO'!R11+'s.-FO'!R23+'s.-FO'!R36+'s.-FO'!R45+'s.-FO'!R62+'s.-FO'!R69+'s.-FO'!R84+'s.-FO'!R89+'s.-FO'!R120+'s.-FO'!R126</f>
        <v>14090136.770000001</v>
      </c>
      <c r="R12" s="157">
        <f>'s.-FO'!S11+'s.-FO'!S23+'s.-FO'!S36+'s.-FO'!S45+'s.-FO'!S62+'s.-FO'!S69+'s.-FO'!S84+'s.-FO'!S89+'s.-FO'!S120+'s.-FO'!S126</f>
        <v>10567602.390000001</v>
      </c>
      <c r="S12" s="158">
        <f t="shared" si="2"/>
        <v>257984603.22999999</v>
      </c>
      <c r="T12" s="485">
        <f t="shared" si="3"/>
        <v>5.1787743213500825E-2</v>
      </c>
      <c r="U12" s="489">
        <f>'s.-FO'!V11+'s.-FO'!V23+'s.-FO'!V36+'s.-FO'!V45+'s.-FO'!V62+'s.-FO'!V69+'s.-FO'!V84+'s.-FO'!V89+'s.-FO'!V120+'s.-FO'!V126</f>
        <v>3</v>
      </c>
      <c r="V12" s="489">
        <f>'s.-FO'!W11+'s.-FO'!W23+'s.-FO'!W36+'s.-FO'!W45+'s.-FO'!W62+'s.-FO'!W69+'s.-FO'!W84+'s.-FO'!W89+'s.-FO'!W120+'s.-FO'!W126</f>
        <v>51</v>
      </c>
      <c r="W12" s="602">
        <f>'s.-FO'!X11+'s.-FO'!X23+'s.-FO'!X36+'s.-FO'!X45+'s.-FO'!X62+'s.-FO'!X69+'s.-FO'!X84+'s.-FO'!X89+'s.-FO'!X120+'s.-FO'!X126</f>
        <v>7162375.79</v>
      </c>
      <c r="X12" s="602">
        <f>'s.-FO'!Y11+'s.-FO'!Y23+'s.-FO'!Y36+'s.-FO'!Y45+'s.-FO'!Y62+'s.-FO'!Y69+'s.-FO'!Y84+'s.-FO'!Y89+'s.-FO'!Y120+'s.-FO'!Y126</f>
        <v>5371781.7599999988</v>
      </c>
      <c r="Y12" s="602">
        <f>'s.-FO'!Z11+'s.-FO'!Z23+'s.-FO'!Z36+'s.-FO'!Z45+'s.-FO'!Z62+'s.-FO'!Z69+'s.-FO'!Z84+'s.-FO'!Z89+'s.-FO'!Z120+'s.-FO'!Z126</f>
        <v>1953521</v>
      </c>
    </row>
    <row r="13" spans="1:25" s="26" customFormat="1" ht="51">
      <c r="A13" s="453"/>
      <c r="B13" s="445" t="s">
        <v>328</v>
      </c>
      <c r="C13" s="446" t="s">
        <v>223</v>
      </c>
      <c r="D13" s="27">
        <f>'s.-FO'!E12+'s.-FO'!E24+'s.-FO'!E37+'s.-FO'!E46+'s.-FO'!E63+'s.-FO'!E70+'s.-FO'!E85+'s.-FO'!E90</f>
        <v>2029</v>
      </c>
      <c r="E13" s="27">
        <f>'s.-FO'!F12+'s.-FO'!F24+'s.-FO'!F37+'s.-FO'!F46+'s.-FO'!F63+'s.-FO'!F70+'s.-FO'!F85+'s.-FO'!F90</f>
        <v>101331567.06999999</v>
      </c>
      <c r="F13" s="27">
        <f>'s.-FO'!G12+'s.-FO'!G24+'s.-FO'!G37+'s.-FO'!G46+'s.-FO'!G63+'s.-FO'!G70+'s.-FO'!G85+'s.-FO'!G90</f>
        <v>101331567.06999999</v>
      </c>
      <c r="G13" s="57">
        <f>'s.-FO'!H12+'s.-FO'!H24+'s.-FO'!H37+'s.-FO'!H46+'s.-FO'!H63+'s.-FO'!H70+'s.-FO'!H85+'s.-FO'!H90</f>
        <v>49570000</v>
      </c>
      <c r="H13" s="57">
        <f>'s.-FO'!I12+'s.-FO'!I24+'s.-FO'!I37+'s.-FO'!I46+'s.-FO'!I63+'s.-FO'!I70+'s.-FO'!I85+'s.-FO'!I90</f>
        <v>36819290</v>
      </c>
      <c r="I13" s="27">
        <f>'s.-FO'!J12+'s.-FO'!J24+'s.-FO'!J37+'s.-FO'!J46+'s.-FO'!J63+'s.-FO'!J70+'s.-FO'!J85+'s.-FO'!J90</f>
        <v>0</v>
      </c>
      <c r="J13" s="27">
        <f>'s.-FO'!K12+'s.-FO'!K24+'s.-FO'!K37+'s.-FO'!K46+'s.-FO'!K63+'s.-FO'!K70+'s.-FO'!K85+'s.-FO'!K90</f>
        <v>0</v>
      </c>
      <c r="K13" s="27">
        <f>'s.-FO'!L12+'s.-FO'!L24+'s.-FO'!L37+'s.-FO'!L46+'s.-FO'!L63+'s.-FO'!L70+'s.-FO'!L85+'s.-FO'!L90</f>
        <v>0</v>
      </c>
      <c r="L13" s="27">
        <f>'s.-FO'!M12+'s.-FO'!M24+'s.-FO'!M37+'s.-FO'!M46+'s.-FO'!M63+'s.-FO'!M70+'s.-FO'!M85+'s.-FO'!M90</f>
        <v>0</v>
      </c>
      <c r="M13" s="27">
        <f>'s.-FO'!N12+'s.-FO'!N24+'s.-FO'!N37+'s.-FO'!N46+'s.-FO'!N63+'s.-FO'!N70+'s.-FO'!N85+'s.-FO'!N90</f>
        <v>0</v>
      </c>
      <c r="N13" s="486">
        <f t="shared" si="0"/>
        <v>0</v>
      </c>
      <c r="O13" s="330">
        <f t="shared" si="1"/>
        <v>49570000</v>
      </c>
      <c r="P13" s="27">
        <f>'s.-FO'!Q12+'s.-FO'!Q24+'s.-FO'!Q37+'s.-FO'!Q46+'s.-FO'!Q63+'s.-FO'!Q70+'s.-FO'!Q85+'s.-FO'!Q90</f>
        <v>0</v>
      </c>
      <c r="Q13" s="27">
        <f>'s.-FO'!R12+'s.-FO'!R24+'s.-FO'!R37+'s.-FO'!R46+'s.-FO'!R63+'s.-FO'!R70+'s.-FO'!R85+'s.-FO'!R90</f>
        <v>0</v>
      </c>
      <c r="R13" s="27">
        <f>'s.-FO'!S12+'s.-FO'!S24+'s.-FO'!S37+'s.-FO'!S46+'s.-FO'!S63+'s.-FO'!S70+'s.-FO'!S85+'s.-FO'!S90</f>
        <v>0</v>
      </c>
      <c r="S13" s="59">
        <f t="shared" si="2"/>
        <v>49570000</v>
      </c>
      <c r="T13" s="486">
        <f t="shared" si="3"/>
        <v>0</v>
      </c>
      <c r="U13" s="488">
        <f>'s.-FO'!V12+'s.-FO'!V24+'s.-FO'!V37+'s.-FO'!V46+'s.-FO'!V63+'s.-FO'!V70+'s.-FO'!V85+'s.-FO'!V90</f>
        <v>0</v>
      </c>
      <c r="V13" s="488">
        <f>'s.-FO'!W12+'s.-FO'!W24+'s.-FO'!W37+'s.-FO'!W46+'s.-FO'!W63+'s.-FO'!W70+'s.-FO'!W85+'s.-FO'!W90</f>
        <v>0</v>
      </c>
      <c r="W13" s="603">
        <f>'s.-FO'!X12+'s.-FO'!X24+'s.-FO'!X37+'s.-FO'!X46+'s.-FO'!X63+'s.-FO'!X70+'s.-FO'!X85+'s.-FO'!X90</f>
        <v>0</v>
      </c>
      <c r="X13" s="603">
        <f>'s.-FO'!Y12+'s.-FO'!Y24+'s.-FO'!Y37+'s.-FO'!Y46+'s.-FO'!Y63+'s.-FO'!Y70+'s.-FO'!Y85+'s.-FO'!Y90</f>
        <v>0</v>
      </c>
      <c r="Y13" s="603">
        <f>'s.-FO'!Z12+'s.-FO'!Z24+'s.-FO'!Z37+'s.-FO'!Z46+'s.-FO'!Z63+'s.-FO'!Z70+'s.-FO'!Z85+'s.-FO'!Z90</f>
        <v>0</v>
      </c>
    </row>
    <row r="14" spans="1:25" s="26" customFormat="1" ht="26.25" thickBot="1">
      <c r="A14" s="564"/>
      <c r="B14" s="565" t="s">
        <v>331</v>
      </c>
      <c r="C14" s="566" t="s">
        <v>243</v>
      </c>
      <c r="D14" s="335">
        <f>'s.-FO'!E13+'s.-FO'!E25+'s.-FO'!E38+'s.-FO'!E47+'s.-FO'!E64+'s.-FO'!E71+'s.-FO'!E112+'s.-FO'!E116</f>
        <v>126</v>
      </c>
      <c r="E14" s="335">
        <f>'s.-FO'!F13+'s.-FO'!F25+'s.-FO'!F38+'s.-FO'!F47+'s.-FO'!F64+'s.-FO'!F71+'s.-FO'!F112+'s.-FO'!F116</f>
        <v>68680683.679999977</v>
      </c>
      <c r="F14" s="335">
        <f>'s.-FO'!G13+'s.-FO'!G25+'s.-FO'!G38+'s.-FO'!G47+'s.-FO'!G64+'s.-FO'!G71+'s.-FO'!G112+'s.-FO'!G116</f>
        <v>54541673.839999974</v>
      </c>
      <c r="G14" s="567">
        <f>'s.-FO'!H13+'s.-FO'!H25+'s.-FO'!H38+'s.-FO'!H47+'s.-FO'!H64+'s.-FO'!H71+'s.-FO'!H112+'s.-FO'!H116</f>
        <v>52650000</v>
      </c>
      <c r="H14" s="567">
        <f>'s.-FO'!I13+'s.-FO'!I25+'s.-FO'!I38+'s.-FO'!I47+'s.-FO'!I64+'s.-FO'!I71+'s.-FO'!I112+'s.-FO'!I116</f>
        <v>39226935.049999997</v>
      </c>
      <c r="I14" s="335">
        <f>'s.-FO'!J13+'s.-FO'!J25+'s.-FO'!J38+'s.-FO'!J47+'s.-FO'!J64+'s.-FO'!J71+'s.-FO'!J112+'s.-FO'!J116</f>
        <v>63</v>
      </c>
      <c r="J14" s="335">
        <f>'s.-FO'!K13+'s.-FO'!K25+'s.-FO'!K38+'s.-FO'!K47+'s.-FO'!K64+'s.-FO'!K71+'s.-FO'!K112+'s.-FO'!K116</f>
        <v>29631595.34999999</v>
      </c>
      <c r="K14" s="335">
        <f>'s.-FO'!L13+'s.-FO'!L25+'s.-FO'!L38+'s.-FO'!L47+'s.-FO'!L64+'s.-FO'!L71+'s.-FO'!L112+'s.-FO'!L116</f>
        <v>56</v>
      </c>
      <c r="L14" s="335">
        <f>'s.-FO'!M13+'s.-FO'!M25+'s.-FO'!M38+'s.-FO'!M47+'s.-FO'!M64+'s.-FO'!M71+'s.-FO'!M112+'s.-FO'!M116</f>
        <v>26434999.990000002</v>
      </c>
      <c r="M14" s="335">
        <f>'s.-FO'!N13+'s.-FO'!N25+'s.-FO'!N38+'s.-FO'!N47+'s.-FO'!N64+'s.-FO'!N71+'s.-FO'!N112+'s.-FO'!N116</f>
        <v>19804218.200000003</v>
      </c>
      <c r="N14" s="568">
        <f t="shared" si="0"/>
        <v>0.50208926856600189</v>
      </c>
      <c r="O14" s="569">
        <f t="shared" si="1"/>
        <v>26223412.829999998</v>
      </c>
      <c r="P14" s="335">
        <f>'s.-FO'!Q13+'s.-FO'!Q25+'s.-FO'!Q38+'s.-FO'!Q47+'s.-FO'!Q64+'s.-FO'!Q71+'s.-FO'!Q112+'s.-FO'!Q116</f>
        <v>15</v>
      </c>
      <c r="Q14" s="335">
        <f>'s.-FO'!R13+'s.-FO'!R25+'s.-FO'!R38+'s.-FO'!R47+'s.-FO'!R64+'s.-FO'!R71+'s.-FO'!R112+'s.-FO'!R116</f>
        <v>4341873.0200000005</v>
      </c>
      <c r="R14" s="335">
        <f>'s.-FO'!S13+'s.-FO'!S25+'s.-FO'!S38+'s.-FO'!S47+'s.-FO'!S64+'s.-FO'!S71+'s.-FO'!S112+'s.-FO'!S116</f>
        <v>3256404.7399999998</v>
      </c>
      <c r="S14" s="153">
        <f t="shared" si="2"/>
        <v>48308126.979999997</v>
      </c>
      <c r="T14" s="568">
        <f t="shared" si="3"/>
        <v>8.2466724026590707E-2</v>
      </c>
      <c r="U14" s="570">
        <f>'s.-FO'!V13+'s.-FO'!V25+'s.-FO'!V38+'s.-FO'!V47+'s.-FO'!V64+'s.-FO'!V71+'s.-FO'!V112+'s.-FO'!V116</f>
        <v>0</v>
      </c>
      <c r="V14" s="570">
        <f>'s.-FO'!W13+'s.-FO'!W25+'s.-FO'!W38+'s.-FO'!W47+'s.-FO'!W64+'s.-FO'!W71+'s.-FO'!W112+'s.-FO'!W116</f>
        <v>6</v>
      </c>
      <c r="W14" s="604">
        <f>'s.-FO'!X13+'s.-FO'!X25+'s.-FO'!X38+'s.-FO'!X47+'s.-FO'!X64+'s.-FO'!X71+'s.-FO'!X112+'s.-FO'!X116</f>
        <v>3390892.13</v>
      </c>
      <c r="X14" s="604">
        <f>'s.-FO'!Y13+'s.-FO'!Y25+'s.-FO'!Y38+'s.-FO'!Y47+'s.-FO'!Y64+'s.-FO'!Y71+'s.-FO'!Y112+'s.-FO'!Y116</f>
        <v>2543169.08</v>
      </c>
      <c r="Y14" s="604">
        <f>'s.-FO'!Z13+'s.-FO'!Z25+'s.-FO'!Z38+'s.-FO'!Z47+'s.-FO'!Z64+'s.-FO'!Z71+'s.-FO'!Z112+'s.-FO'!Z116</f>
        <v>8412.8199999999488</v>
      </c>
    </row>
    <row r="15" spans="1:25" s="312" customFormat="1" ht="90" thickBot="1">
      <c r="A15" s="571" t="s">
        <v>248</v>
      </c>
      <c r="B15" s="572" t="s">
        <v>329</v>
      </c>
      <c r="C15" s="581"/>
      <c r="D15" s="383">
        <f t="shared" ref="D15:I15" si="4">D12+D13+D14</f>
        <v>3868</v>
      </c>
      <c r="E15" s="383">
        <f t="shared" si="4"/>
        <v>972700369.40999925</v>
      </c>
      <c r="F15" s="383">
        <f t="shared" si="4"/>
        <v>536186721.40500039</v>
      </c>
      <c r="G15" s="573">
        <f t="shared" si="4"/>
        <v>374294740</v>
      </c>
      <c r="H15" s="573">
        <f t="shared" si="4"/>
        <v>278195594.67000002</v>
      </c>
      <c r="I15" s="383">
        <f t="shared" si="4"/>
        <v>163</v>
      </c>
      <c r="J15" s="383">
        <f t="shared" ref="J15:M15" si="5">J12+J13+J14</f>
        <v>206441868.45000005</v>
      </c>
      <c r="K15" s="383">
        <f t="shared" si="5"/>
        <v>331</v>
      </c>
      <c r="L15" s="383">
        <f t="shared" si="5"/>
        <v>152803744.95499998</v>
      </c>
      <c r="M15" s="383">
        <f t="shared" si="5"/>
        <v>114186943.99625003</v>
      </c>
      <c r="N15" s="574">
        <f t="shared" si="0"/>
        <v>0.40824443580211678</v>
      </c>
      <c r="O15" s="386">
        <f t="shared" si="1"/>
        <v>223452928.86500001</v>
      </c>
      <c r="P15" s="383">
        <f>P12+P13+P14</f>
        <v>123</v>
      </c>
      <c r="Q15" s="383">
        <f t="shared" ref="Q15:R15" si="6">Q12+Q13+Q14</f>
        <v>18432009.790000003</v>
      </c>
      <c r="R15" s="383">
        <f t="shared" si="6"/>
        <v>13824007.130000001</v>
      </c>
      <c r="S15" s="398">
        <f t="shared" si="2"/>
        <v>355862730.20999998</v>
      </c>
      <c r="T15" s="574">
        <f t="shared" si="3"/>
        <v>4.9244640173142701E-2</v>
      </c>
      <c r="U15" s="575">
        <f>U12+U13+U14</f>
        <v>3</v>
      </c>
      <c r="V15" s="575">
        <f t="shared" ref="V15:Y15" si="7">V12+V13+V14</f>
        <v>57</v>
      </c>
      <c r="W15" s="605">
        <f t="shared" si="7"/>
        <v>10553267.92</v>
      </c>
      <c r="X15" s="605">
        <f t="shared" si="7"/>
        <v>7914950.8399999989</v>
      </c>
      <c r="Y15" s="606">
        <f t="shared" si="7"/>
        <v>1961933.8199999998</v>
      </c>
    </row>
    <row r="16" spans="1:25" s="26" customFormat="1" ht="76.5">
      <c r="A16" s="450"/>
      <c r="B16" s="451" t="s">
        <v>334</v>
      </c>
      <c r="C16" s="452" t="s">
        <v>221</v>
      </c>
      <c r="D16" s="157">
        <f>'s.-FO'!E14+'s.-FO'!E26+'s.-FO'!E39+'s.-FO'!E48+'s.-FO'!E65+'s.-FO'!E72+'s.-FO'!E121+'s.-FO'!E127</f>
        <v>638</v>
      </c>
      <c r="E16" s="157">
        <f>'s.-FO'!F14+'s.-FO'!F26+'s.-FO'!F39+'s.-FO'!F48+'s.-FO'!F65+'s.-FO'!F72+'s.-FO'!F121+'s.-FO'!F127</f>
        <v>678306461.56561399</v>
      </c>
      <c r="F16" s="157">
        <f>'s.-FO'!G14+'s.-FO'!G26+'s.-FO'!G39+'s.-FO'!G48+'s.-FO'!G65+'s.-FO'!G72+'s.-FO'!G121+'s.-FO'!G127</f>
        <v>344417759.74000007</v>
      </c>
      <c r="G16" s="313">
        <f>'s.-FO'!H14+'s.-FO'!H26+'s.-FO'!H39+'s.-FO'!H48+'s.-FO'!H65+'s.-FO'!H72+'s.-FO'!H121+'s.-FO'!H127</f>
        <v>221805000</v>
      </c>
      <c r="H16" s="313">
        <f>'s.-FO'!I14+'s.-FO'!I26+'s.-FO'!I39+'s.-FO'!I48+'s.-FO'!I65+'s.-FO'!I72+'s.-FO'!I121+'s.-FO'!I127</f>
        <v>164388222.5</v>
      </c>
      <c r="I16" s="157">
        <f>'s.-FO'!J14+'s.-FO'!J26+'s.-FO'!J39+'s.-FO'!J48+'s.-FO'!J65+'s.-FO'!J72+'s.-FO'!J121+'s.-FO'!J127</f>
        <v>155</v>
      </c>
      <c r="J16" s="157">
        <f>'s.-FO'!K14+'s.-FO'!K26+'s.-FO'!K39+'s.-FO'!K48+'s.-FO'!K65+'s.-FO'!K72+'s.-FO'!K121+'s.-FO'!K127</f>
        <v>188598693.45000002</v>
      </c>
      <c r="K16" s="157">
        <f>'s.-FO'!L14+'s.-FO'!L26+'s.-FO'!L39+'s.-FO'!L48+'s.-FO'!L65+'s.-FO'!L72+'s.-FO'!L121+'s.-FO'!L127</f>
        <v>412</v>
      </c>
      <c r="L16" s="157">
        <f>'s.-FO'!M14+'s.-FO'!M26+'s.-FO'!M39+'s.-FO'!M48+'s.-FO'!M65+'s.-FO'!M72+'s.-FO'!M121+'s.-FO'!M127</f>
        <v>166486767.76999983</v>
      </c>
      <c r="M16" s="157">
        <f>'s.-FO'!N14+'s.-FO'!N26+'s.-FO'!N39+'s.-FO'!N48+'s.-FO'!N65+'s.-FO'!N72+'s.-FO'!N121+'s.-FO'!N127</f>
        <v>124350693.83750008</v>
      </c>
      <c r="N16" s="485">
        <f t="shared" si="0"/>
        <v>0.75059970591285063</v>
      </c>
      <c r="O16" s="366">
        <f t="shared" si="1"/>
        <v>56701395.450000167</v>
      </c>
      <c r="P16" s="157">
        <f>'s.-FO'!Q14+'s.-FO'!Q26+'s.-FO'!Q39+'s.-FO'!Q48+'s.-FO'!Q65+'s.-FO'!Q72+'s.-FO'!Q121+'s.-FO'!Q127</f>
        <v>38</v>
      </c>
      <c r="Q16" s="157">
        <f>'s.-FO'!R14+'s.-FO'!R26+'s.-FO'!R39+'s.-FO'!R48+'s.-FO'!R65+'s.-FO'!R72+'s.-FO'!R121+'s.-FO'!R127</f>
        <v>9168975.7200000007</v>
      </c>
      <c r="R16" s="157">
        <f>'s.-FO'!S14+'s.-FO'!S26+'s.-FO'!S39+'s.-FO'!S48+'s.-FO'!S65+'s.-FO'!S72+'s.-FO'!S121+'s.-FO'!S127</f>
        <v>6876731.6799999997</v>
      </c>
      <c r="S16" s="158">
        <f t="shared" si="2"/>
        <v>212636024.28</v>
      </c>
      <c r="T16" s="485">
        <f t="shared" si="3"/>
        <v>4.1338002840332726E-2</v>
      </c>
      <c r="U16" s="489">
        <f>'s.-FO'!V14+'s.-FO'!V26+'s.-FO'!V39+'s.-FO'!V48+'s.-FO'!V65+'s.-FO'!V72+'s.-FO'!V121+'s.-FO'!V127</f>
        <v>3</v>
      </c>
      <c r="V16" s="489">
        <f>'s.-FO'!W14+'s.-FO'!W26+'s.-FO'!W39+'s.-FO'!W48+'s.-FO'!W65+'s.-FO'!W72+'s.-FO'!W121+'s.-FO'!W127</f>
        <v>17</v>
      </c>
      <c r="W16" s="602">
        <f>'s.-FO'!X14+'s.-FO'!X26+'s.-FO'!X39+'s.-FO'!X48+'s.-FO'!X65+'s.-FO'!X72+'s.-FO'!X121+'s.-FO'!X127</f>
        <v>5563799.3000000007</v>
      </c>
      <c r="X16" s="602">
        <f>'s.-FO'!Y14+'s.-FO'!Y26+'s.-FO'!Y39+'s.-FO'!Y48+'s.-FO'!Y65+'s.-FO'!Y72+'s.-FO'!Y121+'s.-FO'!Y127</f>
        <v>4172849.43</v>
      </c>
      <c r="Y16" s="602">
        <f>'s.-FO'!Z14+'s.-FO'!Z26+'s.-FO'!Z39+'s.-FO'!Z48+'s.-FO'!Z65+'s.-FO'!Z72+'s.-FO'!Z121+'s.-FO'!Z127</f>
        <v>1383163.2200000002</v>
      </c>
    </row>
    <row r="17" spans="1:25" s="26" customFormat="1" ht="26.25" thickBot="1">
      <c r="A17" s="564"/>
      <c r="B17" s="565" t="s">
        <v>330</v>
      </c>
      <c r="C17" s="566" t="s">
        <v>222</v>
      </c>
      <c r="D17" s="335">
        <f>'s.-FO'!E15+'s.-FO'!E27+'s.-FO'!E40+'s.-FO'!E49+'s.-FO'!E77+'s.-FO'!E78</f>
        <v>4</v>
      </c>
      <c r="E17" s="335">
        <f>'s.-FO'!F15+'s.-FO'!F27+'s.-FO'!F40+'s.-FO'!F49+'s.-FO'!F77+'s.-FO'!F78</f>
        <v>70000000</v>
      </c>
      <c r="F17" s="335">
        <f>'s.-FO'!G15+'s.-FO'!G27+'s.-FO'!G40+'s.-FO'!G49+'s.-FO'!G77+'s.-FO'!G78</f>
        <v>70000000</v>
      </c>
      <c r="G17" s="567">
        <f>'s.-FO'!H15+'s.-FO'!H27+'s.-FO'!H40+'s.-FO'!H49+'s.-FO'!H77+'s.-FO'!H78</f>
        <v>70585000</v>
      </c>
      <c r="H17" s="567">
        <f>'s.-FO'!I15+'s.-FO'!I27+'s.-FO'!I40+'s.-FO'!I49+'s.-FO'!I77+'s.-FO'!I78</f>
        <v>52382209.75</v>
      </c>
      <c r="I17" s="335">
        <f>'s.-FO'!J15+'s.-FO'!J27+'s.-FO'!J40+'s.-FO'!J49+'s.-FO'!J77+'s.-FO'!J78</f>
        <v>0</v>
      </c>
      <c r="J17" s="335">
        <f>'s.-FO'!K15+'s.-FO'!K27+'s.-FO'!K40+'s.-FO'!K49+'s.-FO'!K77+'s.-FO'!K78</f>
        <v>0</v>
      </c>
      <c r="K17" s="335">
        <f>'s.-FO'!L15+'s.-FO'!L27+'s.-FO'!L40+'s.-FO'!L49+'s.-FO'!L77+'s.-FO'!L78</f>
        <v>0</v>
      </c>
      <c r="L17" s="335">
        <f>'s.-FO'!M15+'s.-FO'!M27+'s.-FO'!M40+'s.-FO'!M49+'s.-FO'!M77+'s.-FO'!M78</f>
        <v>0</v>
      </c>
      <c r="M17" s="335">
        <f>'s.-FO'!N15+'s.-FO'!N27+'s.-FO'!N40+'s.-FO'!N49+'s.-FO'!N77+'s.-FO'!N78</f>
        <v>0</v>
      </c>
      <c r="N17" s="568">
        <f t="shared" si="0"/>
        <v>0</v>
      </c>
      <c r="O17" s="569">
        <f t="shared" si="1"/>
        <v>70585000</v>
      </c>
      <c r="P17" s="335">
        <f>'s.-FO'!Q15+'s.-FO'!Q27+'s.-FO'!Q40+'s.-FO'!Q49+'s.-FO'!Q77+'s.-FO'!Q78</f>
        <v>0</v>
      </c>
      <c r="Q17" s="335">
        <f>'s.-FO'!R15+'s.-FO'!R27+'s.-FO'!R40+'s.-FO'!R49+'s.-FO'!R77+'s.-FO'!R78</f>
        <v>0</v>
      </c>
      <c r="R17" s="335">
        <f>'s.-FO'!S15+'s.-FO'!S27+'s.-FO'!S40+'s.-FO'!S49+'s.-FO'!S77+'s.-FO'!S78</f>
        <v>0</v>
      </c>
      <c r="S17" s="153">
        <f t="shared" si="2"/>
        <v>70585000</v>
      </c>
      <c r="T17" s="568">
        <f t="shared" si="3"/>
        <v>0</v>
      </c>
      <c r="U17" s="570">
        <f>'s.-FO'!V15+'s.-FO'!V27+'s.-FO'!V40+'s.-FO'!V49+'s.-FO'!V77+'s.-FO'!V78</f>
        <v>0</v>
      </c>
      <c r="V17" s="570">
        <f>'s.-FO'!W15+'s.-FO'!W27+'s.-FO'!W40+'s.-FO'!W49+'s.-FO'!W77+'s.-FO'!W78</f>
        <v>0</v>
      </c>
      <c r="W17" s="604">
        <f>'s.-FO'!X15+'s.-FO'!X27+'s.-FO'!X40+'s.-FO'!X49+'s.-FO'!X77+'s.-FO'!X78</f>
        <v>0</v>
      </c>
      <c r="X17" s="604">
        <f>'s.-FO'!Y15+'s.-FO'!Y27+'s.-FO'!Y40+'s.-FO'!Y49+'s.-FO'!Y77+'s.-FO'!Y78</f>
        <v>0</v>
      </c>
      <c r="Y17" s="604">
        <f>'s.-FO'!Z15+'s.-FO'!Z27+'s.-FO'!Z40+'s.-FO'!Z49+'s.-FO'!Z77+'s.-FO'!Z78</f>
        <v>0</v>
      </c>
    </row>
    <row r="18" spans="1:25" s="312" customFormat="1" ht="77.25" thickBot="1">
      <c r="A18" s="571" t="s">
        <v>333</v>
      </c>
      <c r="B18" s="572" t="s">
        <v>335</v>
      </c>
      <c r="C18" s="581"/>
      <c r="D18" s="383">
        <f>SUM(D16:D17)</f>
        <v>642</v>
      </c>
      <c r="E18" s="383">
        <f>SUM(E16:E17)</f>
        <v>748306461.56561399</v>
      </c>
      <c r="F18" s="383">
        <f>SUM(F16:F17)</f>
        <v>414417759.74000007</v>
      </c>
      <c r="G18" s="573">
        <f>G16+G17</f>
        <v>292390000</v>
      </c>
      <c r="H18" s="573">
        <f>H16+H17</f>
        <v>216770432.25</v>
      </c>
      <c r="I18" s="383">
        <f>SUM(I16:I17)</f>
        <v>155</v>
      </c>
      <c r="J18" s="383">
        <f t="shared" ref="J18:M18" si="8">SUM(J16:J17)</f>
        <v>188598693.45000002</v>
      </c>
      <c r="K18" s="383">
        <f t="shared" si="8"/>
        <v>412</v>
      </c>
      <c r="L18" s="383">
        <f t="shared" si="8"/>
        <v>166486767.76999983</v>
      </c>
      <c r="M18" s="383">
        <f t="shared" si="8"/>
        <v>124350693.83750008</v>
      </c>
      <c r="N18" s="574">
        <f t="shared" si="0"/>
        <v>0.56939966404459741</v>
      </c>
      <c r="O18" s="386">
        <f t="shared" si="1"/>
        <v>127286395.45000017</v>
      </c>
      <c r="P18" s="383">
        <f>SUM(P16:P17)</f>
        <v>38</v>
      </c>
      <c r="Q18" s="383">
        <f t="shared" ref="Q18:R18" si="9">SUM(Q16:Q17)</f>
        <v>9168975.7200000007</v>
      </c>
      <c r="R18" s="383">
        <f t="shared" si="9"/>
        <v>6876731.6799999997</v>
      </c>
      <c r="S18" s="398">
        <f t="shared" si="2"/>
        <v>283221024.27999997</v>
      </c>
      <c r="T18" s="574">
        <f t="shared" si="3"/>
        <v>3.1358718560826296E-2</v>
      </c>
      <c r="U18" s="575">
        <f>SUM(U16:U17)</f>
        <v>3</v>
      </c>
      <c r="V18" s="575">
        <f t="shared" ref="V18:Y18" si="10">SUM(V16:V17)</f>
        <v>17</v>
      </c>
      <c r="W18" s="605">
        <f t="shared" si="10"/>
        <v>5563799.3000000007</v>
      </c>
      <c r="X18" s="605">
        <f t="shared" si="10"/>
        <v>4172849.43</v>
      </c>
      <c r="Y18" s="606">
        <f t="shared" si="10"/>
        <v>1383163.2200000002</v>
      </c>
    </row>
    <row r="19" spans="1:25" s="312" customFormat="1" ht="51.75" thickBot="1">
      <c r="A19" s="448" t="s">
        <v>256</v>
      </c>
      <c r="B19" s="449" t="s">
        <v>332</v>
      </c>
      <c r="C19" s="576" t="s">
        <v>277</v>
      </c>
      <c r="D19" s="369">
        <f>'s.-FO'!E16+'s.-FO'!E17+'s.-FO'!E28+'s.-FO'!E29+'s.-FO'!E41+'s.-FO'!E42+'s.-FO'!E50+'s.-FO'!E51+'s.-FO'!E66+'s.-FO'!E73+'s.-FO'!E113+'s.-FO'!E117+'s.-FO'!E122+'s.-FO'!E128</f>
        <v>405</v>
      </c>
      <c r="E19" s="369">
        <f>'s.-FO'!F16+'s.-FO'!F17+'s.-FO'!F28+'s.-FO'!F29+'s.-FO'!F41+'s.-FO'!F42+'s.-FO'!F50+'s.-FO'!F51+'s.-FO'!F66+'s.-FO'!F73+'s.-FO'!F113+'s.-FO'!F117+'s.-FO'!F122+'s.-FO'!F128</f>
        <v>242091240.09000003</v>
      </c>
      <c r="F19" s="369">
        <f>'s.-FO'!G16+'s.-FO'!G17+'s.-FO'!G28+'s.-FO'!G29+'s.-FO'!G41+'s.-FO'!G42+'s.-FO'!G50+'s.-FO'!G51+'s.-FO'!G66+'s.-FO'!G73+'s.-FO'!G113+'s.-FO'!G117+'s.-FO'!G122+'s.-FO'!G128</f>
        <v>241313763.03000003</v>
      </c>
      <c r="G19" s="436">
        <f>'s.-FO'!H16+'s.-FO'!H17+'s.-FO'!H28+'s.-FO'!H29+'s.-FO'!H41+'s.-FO'!H42+'s.-FO'!H50+'s.-FO'!H51+'s.-FO'!H66+'s.-FO'!H73+'s.-FO'!H113+'s.-FO'!H117+'s.-FO'!H122+'s.-FO'!H128</f>
        <v>166408000</v>
      </c>
      <c r="H19" s="436">
        <f>'s.-FO'!I16+'s.-FO'!I17+'s.-FO'!I28+'s.-FO'!I29+'s.-FO'!I41+'s.-FO'!I42+'s.-FO'!I50+'s.-FO'!I51+'s.-FO'!I66+'s.-FO'!I73+'s.-FO'!I113+'s.-FO'!I117+'s.-FO'!I122+'s.-FO'!I128</f>
        <v>122341913.28</v>
      </c>
      <c r="I19" s="369">
        <f>'s.-FO'!J16+'s.-FO'!J17+'s.-FO'!J28+'s.-FO'!J29+'s.-FO'!J41+'s.-FO'!J42+'s.-FO'!J50+'s.-FO'!J51+'s.-FO'!J66+'s.-FO'!J73+'s.-FO'!J113+'s.-FO'!J117+'s.-FO'!J122+'s.-FO'!J128</f>
        <v>185</v>
      </c>
      <c r="J19" s="369">
        <f>'s.-FO'!K16+'s.-FO'!K17+'s.-FO'!K28+'s.-FO'!K29+'s.-FO'!K41+'s.-FO'!K42+'s.-FO'!K50+'s.-FO'!K51+'s.-FO'!K66+'s.-FO'!K73+'s.-FO'!K113+'s.-FO'!K117+'s.-FO'!K122+'s.-FO'!K128</f>
        <v>84086147.350000009</v>
      </c>
      <c r="K19" s="369">
        <f>'s.-FO'!L16+'s.-FO'!L17+'s.-FO'!L28+'s.-FO'!L29+'s.-FO'!L41+'s.-FO'!L42+'s.-FO'!L50+'s.-FO'!L51+'s.-FO'!L66+'s.-FO'!L73+'s.-FO'!L113+'s.-FO'!L117+'s.-FO'!L122+'s.-FO'!L128</f>
        <v>174</v>
      </c>
      <c r="L19" s="369">
        <f>'s.-FO'!M16+'s.-FO'!M17+'s.-FO'!M28+'s.-FO'!M29+'s.-FO'!M41+'s.-FO'!M42+'s.-FO'!M50+'s.-FO'!M51+'s.-FO'!M66+'s.-FO'!M73+'s.-FO'!M113+'s.-FO'!M117+'s.-FO'!M122+'s.-FO'!M128</f>
        <v>133384439.64000002</v>
      </c>
      <c r="M19" s="369">
        <f>'s.-FO'!N16+'s.-FO'!N17+'s.-FO'!N28+'s.-FO'!N29+'s.-FO'!N41+'s.-FO'!N42+'s.-FO'!N50+'s.-FO'!N51+'s.-FO'!N66+'s.-FO'!N73+'s.-FO'!N113+'s.-FO'!N117+'s.-FO'!N122+'s.-FO'!N128</f>
        <v>98439543.860000014</v>
      </c>
      <c r="N19" s="484">
        <f t="shared" si="0"/>
        <v>0.80155064444017121</v>
      </c>
      <c r="O19" s="371">
        <f t="shared" si="1"/>
        <v>33036076.189999983</v>
      </c>
      <c r="P19" s="369">
        <f>'s.-FO'!Q16+'s.-FO'!Q17+'s.-FO'!Q28+'s.-FO'!Q29+'s.-FO'!Q41+'s.-FO'!Q42+'s.-FO'!Q50+'s.-FO'!Q51+'s.-FO'!Q66+'s.-FO'!Q73+'s.-FO'!Q113+'s.-FO'!Q117+'s.-FO'!Q122+'s.-FO'!Q128</f>
        <v>62</v>
      </c>
      <c r="Q19" s="369">
        <f>'s.-FO'!R16+'s.-FO'!R17+'s.-FO'!R28+'s.-FO'!R29+'s.-FO'!R41+'s.-FO'!R42+'s.-FO'!R50+'s.-FO'!R51+'s.-FO'!R66+'s.-FO'!R73+'s.-FO'!R113+'s.-FO'!R117+'s.-FO'!R122+'s.-FO'!R128</f>
        <v>18986352.810000002</v>
      </c>
      <c r="R19" s="369">
        <f>'s.-FO'!S16+'s.-FO'!S17+'s.-FO'!S28+'s.-FO'!S29+'s.-FO'!S41+'s.-FO'!S42+'s.-FO'!S50+'s.-FO'!S51+'s.-FO'!S66+'s.-FO'!S73+'s.-FO'!S113+'s.-FO'!S117+'s.-FO'!S122+'s.-FO'!S128</f>
        <v>14239764.439999999</v>
      </c>
      <c r="S19" s="370">
        <f t="shared" si="2"/>
        <v>147421647.19</v>
      </c>
      <c r="T19" s="484">
        <f t="shared" si="3"/>
        <v>0.11409519259891353</v>
      </c>
      <c r="U19" s="487">
        <f>'s.-FO'!V16+'s.-FO'!V17+'s.-FO'!V28+'s.-FO'!V29+'s.-FO'!V41+'s.-FO'!V42+'s.-FO'!V50+'s.-FO'!V51+'s.-FO'!V66+'s.-FO'!V73+'s.-FO'!V113+'s.-FO'!V117+'s.-FO'!V122+'s.-FO'!V128</f>
        <v>0</v>
      </c>
      <c r="V19" s="487">
        <f>'s.-FO'!W16+'s.-FO'!W17+'s.-FO'!W28+'s.-FO'!W29+'s.-FO'!W41+'s.-FO'!W42+'s.-FO'!W50+'s.-FO'!W51+'s.-FO'!W66+'s.-FO'!W73+'s.-FO'!W113+'s.-FO'!W117+'s.-FO'!W122+'s.-FO'!W128</f>
        <v>15</v>
      </c>
      <c r="W19" s="607">
        <f>'s.-FO'!X16+'s.-FO'!X17+'s.-FO'!X28+'s.-FO'!X29+'s.-FO'!X41+'s.-FO'!X42+'s.-FO'!X50+'s.-FO'!X51+'s.-FO'!X66+'s.-FO'!X73+'s.-FO'!X113+'s.-FO'!X117+'s.-FO'!X122+'s.-FO'!X128</f>
        <v>9163790.879999999</v>
      </c>
      <c r="X19" s="607">
        <f>'s.-FO'!Y16+'s.-FO'!Y17+'s.-FO'!Y28+'s.-FO'!Y29+'s.-FO'!Y41+'s.-FO'!Y42+'s.-FO'!Y50+'s.-FO'!Y51+'s.-FO'!Y66+'s.-FO'!Y73+'s.-FO'!Y113+'s.-FO'!Y117+'s.-FO'!Y122+'s.-FO'!Y128</f>
        <v>6872843.0899999999</v>
      </c>
      <c r="Y19" s="607">
        <f>'s.-FO'!Z16+'s.-FO'!Z17+'s.-FO'!Z28+'s.-FO'!Z29+'s.-FO'!Z41+'s.-FO'!Z42+'s.-FO'!Z50+'s.-FO'!Z51+'s.-FO'!Z66+'s.-FO'!Z73+'s.-FO'!Z113+'s.-FO'!Z117+'s.-FO'!Z122+'s.-FO'!Z128</f>
        <v>12515.829999999958</v>
      </c>
    </row>
    <row r="20" spans="1:25" s="26" customFormat="1" ht="63.75">
      <c r="A20" s="450"/>
      <c r="B20" s="451" t="s">
        <v>338</v>
      </c>
      <c r="C20" s="452" t="s">
        <v>246</v>
      </c>
      <c r="D20" s="157">
        <f>'s.-FO'!E18+'s.-FO'!E30+'s.-FO'!E67+'s.-FO'!E74+'s.-FO'!E86+'s.-FO'!E91+'s.-FO'!E123+'s.-FO'!E129</f>
        <v>8</v>
      </c>
      <c r="E20" s="157">
        <f>'s.-FO'!F18+'s.-FO'!F30+'s.-FO'!F67+'s.-FO'!F74+'s.-FO'!F86+'s.-FO'!F91+'s.-FO'!F123+'s.-FO'!F129</f>
        <v>7884719.1600000001</v>
      </c>
      <c r="F20" s="157">
        <f>'s.-FO'!G18+'s.-FO'!G30+'s.-FO'!G67+'s.-FO'!G74+'s.-FO'!G86+'s.-FO'!G91+'s.-FO'!G123+'s.-FO'!G129</f>
        <v>3799715.4699999997</v>
      </c>
      <c r="G20" s="313">
        <f>'s.-FO'!H18+'s.-FO'!H30+'s.-FO'!H67+'s.-FO'!H74+'s.-FO'!H86+'s.-FO'!H91+'s.-FO'!H123+'s.-FO'!H129</f>
        <v>18400000</v>
      </c>
      <c r="H20" s="313">
        <f>'s.-FO'!I18+'s.-FO'!I30+'s.-FO'!I67+'s.-FO'!I74+'s.-FO'!I86+'s.-FO'!I91+'s.-FO'!I123+'s.-FO'!I129</f>
        <v>13638999.6</v>
      </c>
      <c r="I20" s="157">
        <f>'s.-FO'!J18+'s.-FO'!J30+'s.-FO'!J67+'s.-FO'!J74+'s.-FO'!J86+'s.-FO'!J91+'s.-FO'!J123+'s.-FO'!J129</f>
        <v>5</v>
      </c>
      <c r="J20" s="157">
        <f>'s.-FO'!K18+'s.-FO'!K30+'s.-FO'!K67+'s.-FO'!K74+'s.-FO'!K86+'s.-FO'!K91+'s.-FO'!K123+'s.-FO'!K129</f>
        <v>5344831.26</v>
      </c>
      <c r="K20" s="157">
        <f>'s.-FO'!L18+'s.-FO'!L30+'s.-FO'!L67+'s.-FO'!L74+'s.-FO'!L86+'s.-FO'!L91+'s.-FO'!L123+'s.-FO'!L129</f>
        <v>0</v>
      </c>
      <c r="L20" s="157">
        <f>'s.-FO'!M18+'s.-FO'!M30+'s.-FO'!M67+'s.-FO'!M74+'s.-FO'!M86+'s.-FO'!M91+'s.-FO'!M123+'s.-FO'!M129</f>
        <v>0</v>
      </c>
      <c r="M20" s="157">
        <f>'s.-FO'!N18+'s.-FO'!N30+'s.-FO'!N67+'s.-FO'!N74+'s.-FO'!N86+'s.-FO'!N91+'s.-FO'!N123+'s.-FO'!N129</f>
        <v>0</v>
      </c>
      <c r="N20" s="485">
        <f t="shared" si="0"/>
        <v>0</v>
      </c>
      <c r="O20" s="366">
        <f t="shared" si="1"/>
        <v>18400000</v>
      </c>
      <c r="P20" s="157">
        <f>'s.-FO'!Q18+'s.-FO'!Q30+'s.-FO'!Q67+'s.-FO'!Q74+'s.-FO'!Q86+'s.-FO'!Q91+'s.-FO'!Q123+'s.-FO'!Q129</f>
        <v>0</v>
      </c>
      <c r="Q20" s="157">
        <f>'s.-FO'!R18+'s.-FO'!R30+'s.-FO'!R67+'s.-FO'!R74+'s.-FO'!R86+'s.-FO'!R91+'s.-FO'!R123+'s.-FO'!R129</f>
        <v>0</v>
      </c>
      <c r="R20" s="157">
        <f>'s.-FO'!S18+'s.-FO'!S30+'s.-FO'!S67+'s.-FO'!S74+'s.-FO'!S86+'s.-FO'!S91+'s.-FO'!S123+'s.-FO'!S129</f>
        <v>0</v>
      </c>
      <c r="S20" s="158">
        <f t="shared" si="2"/>
        <v>18400000</v>
      </c>
      <c r="T20" s="485">
        <f t="shared" si="3"/>
        <v>0</v>
      </c>
      <c r="U20" s="489">
        <f>'s.-FO'!V18+'s.-FO'!V30+'s.-FO'!V67+'s.-FO'!V74+'s.-FO'!V86+'s.-FO'!V91+'s.-FO'!V123+'s.-FO'!V129</f>
        <v>0</v>
      </c>
      <c r="V20" s="489">
        <f>'s.-FO'!W18+'s.-FO'!W30+'s.-FO'!W67+'s.-FO'!W74+'s.-FO'!W86+'s.-FO'!W91+'s.-FO'!W123+'s.-FO'!W129</f>
        <v>0</v>
      </c>
      <c r="W20" s="602">
        <f>'s.-FO'!X18+'s.-FO'!X30+'s.-FO'!X67+'s.-FO'!X74+'s.-FO'!X86+'s.-FO'!X91+'s.-FO'!X123+'s.-FO'!X129</f>
        <v>0</v>
      </c>
      <c r="X20" s="602">
        <f>'s.-FO'!Y18+'s.-FO'!Y30+'s.-FO'!Y67+'s.-FO'!Y74+'s.-FO'!Y86+'s.-FO'!Y91+'s.-FO'!Y123+'s.-FO'!Y129</f>
        <v>0</v>
      </c>
      <c r="Y20" s="602">
        <f>'s.-FO'!Z18+'s.-FO'!Z30+'s.-FO'!Z67+'s.-FO'!Z74+'s.-FO'!Z86+'s.-FO'!Z91+'s.-FO'!Z123+'s.-FO'!Z129</f>
        <v>0</v>
      </c>
    </row>
    <row r="21" spans="1:25" s="26" customFormat="1" ht="39" thickBot="1">
      <c r="A21" s="564"/>
      <c r="B21" s="565" t="s">
        <v>339</v>
      </c>
      <c r="C21" s="566" t="s">
        <v>227</v>
      </c>
      <c r="D21" s="335">
        <f>'s.-FO'!E19+'s.-FO'!E31+'s.-FO'!E43+'s.-FO'!E52+'s.-FO'!E114</f>
        <v>15</v>
      </c>
      <c r="E21" s="335">
        <f>'s.-FO'!F19+'s.-FO'!F31+'s.-FO'!F43+'s.-FO'!F52+'s.-FO'!F114</f>
        <v>244401.26136891721</v>
      </c>
      <c r="F21" s="335">
        <f>'s.-FO'!G19+'s.-FO'!G31+'s.-FO'!G43+'s.-FO'!G52+'s.-FO'!G114</f>
        <v>244401.26136891721</v>
      </c>
      <c r="G21" s="567">
        <f>'s.-FO'!H19+'s.-FO'!H31+'s.-FO'!H43+'s.-FO'!H52+'s.-FO'!H114</f>
        <v>823650</v>
      </c>
      <c r="H21" s="567">
        <f>'s.-FO'!I19+'s.-FO'!I31+'s.-FO'!I43+'s.-FO'!I52+'s.-FO'!I114</f>
        <v>612638.6</v>
      </c>
      <c r="I21" s="335">
        <f>'s.-FO'!J19+'s.-FO'!J31+'s.-FO'!J43+'s.-FO'!J52+'s.-FO'!J114</f>
        <v>0</v>
      </c>
      <c r="J21" s="335">
        <f>'s.-FO'!K19+'s.-FO'!K31+'s.-FO'!K43+'s.-FO'!K52+'s.-FO'!K114</f>
        <v>0</v>
      </c>
      <c r="K21" s="335">
        <f>'s.-FO'!L19+'s.-FO'!L31+'s.-FO'!L43+'s.-FO'!L52+'s.-FO'!L114</f>
        <v>15</v>
      </c>
      <c r="L21" s="335">
        <f>'s.-FO'!M19+'s.-FO'!M31+'s.-FO'!M43+'s.-FO'!M52+'s.-FO'!M114</f>
        <v>244401.26136891721</v>
      </c>
      <c r="M21" s="335">
        <f>'s.-FO'!N19+'s.-FO'!N31+'s.-FO'!N43+'s.-FO'!N52+'s.-FO'!N114</f>
        <v>183300.94602668792</v>
      </c>
      <c r="N21" s="568">
        <f t="shared" si="0"/>
        <v>0.29672951055535385</v>
      </c>
      <c r="O21" s="569">
        <f t="shared" si="1"/>
        <v>579248.73863108282</v>
      </c>
      <c r="P21" s="335">
        <f>'s.-FO'!Q19+'s.-FO'!Q31+'s.-FO'!Q43+'s.-FO'!Q52+'s.-FO'!Q114</f>
        <v>16</v>
      </c>
      <c r="Q21" s="335">
        <f>'s.-FO'!R19+'s.-FO'!R31+'s.-FO'!R43+'s.-FO'!R52+'s.-FO'!R114</f>
        <v>34569.819999999992</v>
      </c>
      <c r="R21" s="335">
        <f>'s.-FO'!S19+'s.-FO'!S31+'s.-FO'!S43+'s.-FO'!S52+'s.-FO'!S114</f>
        <v>25927.290000000005</v>
      </c>
      <c r="S21" s="153">
        <f t="shared" si="2"/>
        <v>789080.18</v>
      </c>
      <c r="T21" s="568">
        <f t="shared" si="3"/>
        <v>4.1971492745705087E-2</v>
      </c>
      <c r="U21" s="570">
        <f>'s.-FO'!V19+'s.-FO'!V31+'s.-FO'!V43+'s.-FO'!V52+'s.-FO'!V114</f>
        <v>0</v>
      </c>
      <c r="V21" s="570">
        <f>'s.-FO'!W19+'s.-FO'!W31+'s.-FO'!W43+'s.-FO'!W52+'s.-FO'!W114</f>
        <v>0</v>
      </c>
      <c r="W21" s="604">
        <f>'s.-FO'!X19+'s.-FO'!X31+'s.-FO'!X43+'s.-FO'!X52+'s.-FO'!X114</f>
        <v>0</v>
      </c>
      <c r="X21" s="604">
        <f>'s.-FO'!Y19+'s.-FO'!Y31+'s.-FO'!Y43+'s.-FO'!Y52+'s.-FO'!Y114</f>
        <v>0</v>
      </c>
      <c r="Y21" s="604">
        <f>'s.-FO'!Z19+'s.-FO'!Z31+'s.-FO'!Z43+'s.-FO'!Z52+'s.-FO'!Z114</f>
        <v>0</v>
      </c>
    </row>
    <row r="22" spans="1:25" s="312" customFormat="1" ht="77.25" thickBot="1">
      <c r="A22" s="571" t="s">
        <v>257</v>
      </c>
      <c r="B22" s="572" t="s">
        <v>336</v>
      </c>
      <c r="C22" s="581"/>
      <c r="D22" s="383">
        <f>D20+D21</f>
        <v>23</v>
      </c>
      <c r="E22" s="383">
        <f t="shared" ref="E22:I22" si="11">E20+E21</f>
        <v>8129120.4213689175</v>
      </c>
      <c r="F22" s="383">
        <f t="shared" si="11"/>
        <v>4044116.731368917</v>
      </c>
      <c r="G22" s="573">
        <f t="shared" si="11"/>
        <v>19223650</v>
      </c>
      <c r="H22" s="573">
        <f t="shared" si="11"/>
        <v>14251638.199999999</v>
      </c>
      <c r="I22" s="383">
        <f t="shared" si="11"/>
        <v>5</v>
      </c>
      <c r="J22" s="383">
        <f t="shared" ref="J22:M22" si="12">J20+J21</f>
        <v>5344831.26</v>
      </c>
      <c r="K22" s="383">
        <f t="shared" si="12"/>
        <v>15</v>
      </c>
      <c r="L22" s="383">
        <f t="shared" si="12"/>
        <v>244401.26136891721</v>
      </c>
      <c r="M22" s="383">
        <f t="shared" si="12"/>
        <v>183300.94602668792</v>
      </c>
      <c r="N22" s="574">
        <f t="shared" si="0"/>
        <v>1.2713572155595697E-2</v>
      </c>
      <c r="O22" s="386">
        <f t="shared" si="1"/>
        <v>18979248.738631085</v>
      </c>
      <c r="P22" s="383">
        <f>P20+P21</f>
        <v>16</v>
      </c>
      <c r="Q22" s="383">
        <f t="shared" ref="Q22:R22" si="13">Q20+Q21</f>
        <v>34569.819999999992</v>
      </c>
      <c r="R22" s="383">
        <f t="shared" si="13"/>
        <v>25927.290000000005</v>
      </c>
      <c r="S22" s="398">
        <f t="shared" si="2"/>
        <v>19189080.18</v>
      </c>
      <c r="T22" s="574">
        <f t="shared" si="3"/>
        <v>1.7982963693159203E-3</v>
      </c>
      <c r="U22" s="575">
        <f>U20+U21</f>
        <v>0</v>
      </c>
      <c r="V22" s="575">
        <f t="shared" ref="V22:Y22" si="14">V20+V21</f>
        <v>0</v>
      </c>
      <c r="W22" s="605">
        <f t="shared" si="14"/>
        <v>0</v>
      </c>
      <c r="X22" s="605">
        <f t="shared" si="14"/>
        <v>0</v>
      </c>
      <c r="Y22" s="606">
        <f t="shared" si="14"/>
        <v>0</v>
      </c>
    </row>
    <row r="23" spans="1:25" s="26" customFormat="1" ht="38.25">
      <c r="A23" s="450"/>
      <c r="B23" s="451" t="s">
        <v>340</v>
      </c>
      <c r="C23" s="452" t="s">
        <v>247</v>
      </c>
      <c r="D23" s="157">
        <f>'s.-FO'!E20+'s.-FO'!E32+'s.-FO'!E87+'s.-FO'!E92+'s.-FO'!E124+'s.-FO'!E130</f>
        <v>521</v>
      </c>
      <c r="E23" s="157">
        <f>'s.-FO'!F20+'s.-FO'!F32+'s.-FO'!F87+'s.-FO'!F92+'s.-FO'!F124+'s.-FO'!F130</f>
        <v>636379620.70000005</v>
      </c>
      <c r="F23" s="157">
        <f>'s.-FO'!G20+'s.-FO'!G32+'s.-FO'!G87+'s.-FO'!G92+'s.-FO'!G124+'s.-FO'!G130</f>
        <v>325627896.09000021</v>
      </c>
      <c r="G23" s="313">
        <f>'s.-FO'!H20+'s.-FO'!H32+'s.-FO'!H87+'s.-FO'!H92+'s.-FO'!H124+'s.-FO'!H130</f>
        <v>104061434</v>
      </c>
      <c r="H23" s="313">
        <f>'s.-FO'!I20+'s.-FO'!I32+'s.-FO'!I87+'s.-FO'!I92+'s.-FO'!I124+'s.-FO'!I130</f>
        <v>77007128</v>
      </c>
      <c r="I23" s="157">
        <f>'s.-FO'!J20+'s.-FO'!J32+'s.-FO'!J87+'s.-FO'!J92+'s.-FO'!J124+'s.-FO'!J130</f>
        <v>343</v>
      </c>
      <c r="J23" s="157">
        <f>'s.-FO'!K20+'s.-FO'!K32+'s.-FO'!K87+'s.-FO'!K92+'s.-FO'!K124+'s.-FO'!K130</f>
        <v>419364545.94</v>
      </c>
      <c r="K23" s="157">
        <f>'s.-FO'!L20+'s.-FO'!L32+'s.-FO'!L87+'s.-FO'!L92+'s.-FO'!L124+'s.-FO'!L130</f>
        <v>164</v>
      </c>
      <c r="L23" s="157">
        <f>'s.-FO'!M20+'s.-FO'!M32+'s.-FO'!M87+'s.-FO'!M92+'s.-FO'!M124+'s.-FO'!M130</f>
        <v>100484400.01000002</v>
      </c>
      <c r="M23" s="157">
        <f>'s.-FO'!N20+'s.-FO'!N32+'s.-FO'!N87+'s.-FO'!N92+'s.-FO'!N124+'s.-FO'!N130</f>
        <v>74908686.799999982</v>
      </c>
      <c r="N23" s="485">
        <f>L23/G23</f>
        <v>0.96562574767132292</v>
      </c>
      <c r="O23" s="366">
        <f t="shared" si="1"/>
        <v>6628929.5999999801</v>
      </c>
      <c r="P23" s="157">
        <f>'s.-FO'!Q20+'s.-FO'!Q32+'s.-FO'!Q87+'s.-FO'!Q92+'s.-FO'!Q124+'s.-FO'!Q130</f>
        <v>2</v>
      </c>
      <c r="Q23" s="157">
        <f>'s.-FO'!R20+'s.-FO'!R32+'s.-FO'!R87+'s.-FO'!R92+'s.-FO'!R124+'s.-FO'!R130</f>
        <v>525735.62</v>
      </c>
      <c r="R23" s="157">
        <f>'s.-FO'!S20+'s.-FO'!S32+'s.-FO'!S87+'s.-FO'!S92+'s.-FO'!S124+'s.-FO'!S130</f>
        <v>394301.70999999996</v>
      </c>
      <c r="S23" s="158">
        <f t="shared" si="2"/>
        <v>103535698.38</v>
      </c>
      <c r="T23" s="485">
        <f t="shared" si="3"/>
        <v>5.052165819663796E-3</v>
      </c>
      <c r="U23" s="489">
        <f>'s.-FO'!V20+'s.-FO'!V32+'s.-FO'!V87+'s.-FO'!V92+'s.-FO'!V124+'s.-FO'!V130</f>
        <v>6</v>
      </c>
      <c r="V23" s="489">
        <f>'s.-FO'!W20+'s.-FO'!W32+'s.-FO'!W87+'s.-FO'!W92+'s.-FO'!W124+'s.-FO'!W130</f>
        <v>1</v>
      </c>
      <c r="W23" s="602">
        <f>'s.-FO'!X20+'s.-FO'!X32+'s.-FO'!X87+'s.-FO'!X92+'s.-FO'!X124+'s.-FO'!X130</f>
        <v>191940.62</v>
      </c>
      <c r="X23" s="602">
        <f>'s.-FO'!Y20+'s.-FO'!Y32+'s.-FO'!Y87+'s.-FO'!Y92+'s.-FO'!Y124+'s.-FO'!Y130</f>
        <v>143955.46</v>
      </c>
      <c r="Y23" s="602">
        <f>'s.-FO'!Z20+'s.-FO'!Z32+'s.-FO'!Z87+'s.-FO'!Z92+'s.-FO'!Z124+'s.-FO'!Z130</f>
        <v>3051895.6100000003</v>
      </c>
    </row>
    <row r="24" spans="1:25" s="26" customFormat="1" ht="25.5">
      <c r="A24" s="453"/>
      <c r="B24" s="445" t="s">
        <v>341</v>
      </c>
      <c r="C24" s="446" t="s">
        <v>225</v>
      </c>
      <c r="D24" s="27">
        <f>'s.-FO'!E99+'s.-FO'!E102+'s.-FO'!E139</f>
        <v>127</v>
      </c>
      <c r="E24" s="27">
        <f>'s.-FO'!F99+'s.-FO'!F102+'s.-FO'!F139</f>
        <v>1318899.4000000001</v>
      </c>
      <c r="F24" s="27">
        <f>'s.-FO'!G99+'s.-FO'!G102+'s.-FO'!G139</f>
        <v>1307414.1000000001</v>
      </c>
      <c r="G24" s="57">
        <f>'s.-FO'!H99+'s.-FO'!H102+'s.-FO'!H139</f>
        <v>198236152</v>
      </c>
      <c r="H24" s="57">
        <f>'s.-FO'!I99+'s.-FO'!I102+'s.-FO'!I139</f>
        <v>147074663</v>
      </c>
      <c r="I24" s="27">
        <f>'s.-FO'!J99+'s.-FO'!J102+'s.-FO'!J139</f>
        <v>20</v>
      </c>
      <c r="J24" s="27">
        <f>'s.-FO'!K99+'s.-FO'!K102+'s.-FO'!K139</f>
        <v>227184</v>
      </c>
      <c r="K24" s="27">
        <f>'s.-FO'!L99+'s.-FO'!L102+'s.-FO'!L139</f>
        <v>105</v>
      </c>
      <c r="L24" s="27">
        <f>'s.-FO'!M99+'s.-FO'!M102+'s.-FO'!M139</f>
        <v>1049460</v>
      </c>
      <c r="M24" s="27">
        <f>'s.-FO'!N99+'s.-FO'!N102+'s.-FO'!N139</f>
        <v>779554.7</v>
      </c>
      <c r="N24" s="486">
        <f t="shared" si="0"/>
        <v>5.293988959188433E-3</v>
      </c>
      <c r="O24" s="330">
        <f t="shared" si="1"/>
        <v>197188427.09</v>
      </c>
      <c r="P24" s="27">
        <f>'s.-FO'!Q99+'s.-FO'!Q102+'s.-FO'!Q139</f>
        <v>21</v>
      </c>
      <c r="Q24" s="27">
        <f>'s.-FO'!R99+'s.-FO'!R102+'s.-FO'!R139</f>
        <v>206629.41</v>
      </c>
      <c r="R24" s="27">
        <f>'s.-FO'!S99+'s.-FO'!S102+'s.-FO'!S139</f>
        <v>154972.04999999999</v>
      </c>
      <c r="S24" s="59">
        <f t="shared" si="2"/>
        <v>198029522.59</v>
      </c>
      <c r="T24" s="486">
        <f t="shared" si="3"/>
        <v>1.0423396939222267E-3</v>
      </c>
      <c r="U24" s="488">
        <f>'s.-FO'!V99+'s.-FO'!V102+'s.-FO'!V139</f>
        <v>0</v>
      </c>
      <c r="V24" s="488">
        <f>'s.-FO'!W99+'s.-FO'!W102+'s.-FO'!W139</f>
        <v>21</v>
      </c>
      <c r="W24" s="603">
        <f>'s.-FO'!X99+'s.-FO'!X102+'s.-FO'!X139</f>
        <v>206629.41</v>
      </c>
      <c r="X24" s="603">
        <f>'s.-FO'!Y99+'s.-FO'!Y102+'s.-FO'!Y139</f>
        <v>154972.04999999999</v>
      </c>
      <c r="Y24" s="603">
        <f>'s.-FO'!Z99+'s.-FO'!Z102+'s.-FO'!Z139</f>
        <v>1735.0899999999992</v>
      </c>
    </row>
    <row r="25" spans="1:25" s="26" customFormat="1" ht="39" thickBot="1">
      <c r="A25" s="564"/>
      <c r="B25" s="565" t="s">
        <v>342</v>
      </c>
      <c r="C25" s="566" t="s">
        <v>226</v>
      </c>
      <c r="D25" s="335">
        <f>'s.-FO'!E21+'s.-FO'!E33+'s.-FO'!E100+'s.-FO'!E103</f>
        <v>0</v>
      </c>
      <c r="E25" s="335">
        <f>'s.-FO'!F21+'s.-FO'!F33+'s.-FO'!F100+'s.-FO'!F103</f>
        <v>0</v>
      </c>
      <c r="F25" s="335">
        <f>'s.-FO'!G21+'s.-FO'!G33+'s.-FO'!G100+'s.-FO'!G103</f>
        <v>0</v>
      </c>
      <c r="G25" s="567">
        <f>'s.-FO'!H21+'s.-FO'!H33+'s.-FO'!H100+'s.-FO'!H103</f>
        <v>27400000</v>
      </c>
      <c r="H25" s="567">
        <f>'s.-FO'!I21+'s.-FO'!I33+'s.-FO'!I100+'s.-FO'!I103</f>
        <v>20461929.600000001</v>
      </c>
      <c r="I25" s="335">
        <f>'s.-FO'!J21+'s.-FO'!J33+'s.-FO'!J100+'s.-FO'!J103</f>
        <v>0</v>
      </c>
      <c r="J25" s="335">
        <f>'s.-FO'!K21+'s.-FO'!K33+'s.-FO'!K100+'s.-FO'!K103</f>
        <v>0</v>
      </c>
      <c r="K25" s="335">
        <f>'s.-FO'!L21+'s.-FO'!L33+'s.-FO'!L100+'s.-FO'!L103</f>
        <v>0</v>
      </c>
      <c r="L25" s="335">
        <f>'s.-FO'!M21+'s.-FO'!M33+'s.-FO'!M100+'s.-FO'!M103</f>
        <v>0</v>
      </c>
      <c r="M25" s="335">
        <f>'s.-FO'!N21+'s.-FO'!N33+'s.-FO'!N100+'s.-FO'!N103</f>
        <v>0</v>
      </c>
      <c r="N25" s="568">
        <f>L25/G25</f>
        <v>0</v>
      </c>
      <c r="O25" s="569">
        <f t="shared" si="1"/>
        <v>27400000</v>
      </c>
      <c r="P25" s="335">
        <f>'s.-FO'!Q21+'s.-FO'!Q33+'s.-FO'!Q100+'s.-FO'!Q103</f>
        <v>0</v>
      </c>
      <c r="Q25" s="335">
        <f>'s.-FO'!R21+'s.-FO'!R33+'s.-FO'!R100+'s.-FO'!R103</f>
        <v>0</v>
      </c>
      <c r="R25" s="335">
        <f>'s.-FO'!S21+'s.-FO'!S33+'s.-FO'!S100+'s.-FO'!S103</f>
        <v>0</v>
      </c>
      <c r="S25" s="153">
        <f t="shared" si="2"/>
        <v>27400000</v>
      </c>
      <c r="T25" s="568">
        <f t="shared" si="3"/>
        <v>0</v>
      </c>
      <c r="U25" s="570">
        <f>'s.-FO'!V21+'s.-FO'!V33+'s.-FO'!V100+'s.-FO'!V103</f>
        <v>0</v>
      </c>
      <c r="V25" s="570">
        <f>'s.-FO'!W21+'s.-FO'!W33+'s.-FO'!W100+'s.-FO'!W103</f>
        <v>0</v>
      </c>
      <c r="W25" s="604">
        <f>'s.-FO'!X21+'s.-FO'!X33+'s.-FO'!X100+'s.-FO'!X103</f>
        <v>0</v>
      </c>
      <c r="X25" s="604">
        <f>'s.-FO'!Y21+'s.-FO'!Y33+'s.-FO'!Y100+'s.-FO'!Y103</f>
        <v>0</v>
      </c>
      <c r="Y25" s="604">
        <f>'s.-FO'!Z21+'s.-FO'!Z33+'s.-FO'!Z100+'s.-FO'!Z103</f>
        <v>0</v>
      </c>
    </row>
    <row r="26" spans="1:25" s="312" customFormat="1" ht="39" thickBot="1">
      <c r="A26" s="582" t="s">
        <v>259</v>
      </c>
      <c r="B26" s="583" t="s">
        <v>337</v>
      </c>
      <c r="C26" s="584"/>
      <c r="D26" s="550">
        <f t="shared" ref="D26:I26" si="15">D23+D24+D25</f>
        <v>648</v>
      </c>
      <c r="E26" s="550">
        <f t="shared" si="15"/>
        <v>637698520.10000002</v>
      </c>
      <c r="F26" s="550">
        <f t="shared" si="15"/>
        <v>326935310.19000024</v>
      </c>
      <c r="G26" s="585">
        <f t="shared" si="15"/>
        <v>329697586</v>
      </c>
      <c r="H26" s="585">
        <f t="shared" si="15"/>
        <v>244543720.59999999</v>
      </c>
      <c r="I26" s="550">
        <f t="shared" si="15"/>
        <v>363</v>
      </c>
      <c r="J26" s="550">
        <f t="shared" ref="J26:M26" si="16">J23+J24+J25</f>
        <v>419591729.94</v>
      </c>
      <c r="K26" s="550">
        <f t="shared" si="16"/>
        <v>269</v>
      </c>
      <c r="L26" s="550">
        <f t="shared" si="16"/>
        <v>101533860.01000002</v>
      </c>
      <c r="M26" s="550">
        <f t="shared" si="16"/>
        <v>75688241.499999985</v>
      </c>
      <c r="N26" s="586">
        <f t="shared" si="0"/>
        <v>0.3079605806091647</v>
      </c>
      <c r="O26" s="553">
        <f t="shared" si="1"/>
        <v>231217356.68999997</v>
      </c>
      <c r="P26" s="550">
        <f>P23+P24+P25</f>
        <v>23</v>
      </c>
      <c r="Q26" s="550">
        <f t="shared" ref="Q26:R26" si="17">Q23+Q24+Q25</f>
        <v>732365.03</v>
      </c>
      <c r="R26" s="550">
        <f t="shared" si="17"/>
        <v>549273.76</v>
      </c>
      <c r="S26" s="89">
        <f t="shared" si="2"/>
        <v>328965220.97000003</v>
      </c>
      <c r="T26" s="586">
        <f>Q26/G26</f>
        <v>2.2213236041103437E-3</v>
      </c>
      <c r="U26" s="587">
        <f>U23+U24+U25</f>
        <v>6</v>
      </c>
      <c r="V26" s="587">
        <f t="shared" ref="V26:Y26" si="18">V23+V24+V25</f>
        <v>22</v>
      </c>
      <c r="W26" s="608">
        <f t="shared" si="18"/>
        <v>398570.03</v>
      </c>
      <c r="X26" s="608">
        <f t="shared" si="18"/>
        <v>298927.51</v>
      </c>
      <c r="Y26" s="609">
        <f t="shared" si="18"/>
        <v>3053630.7</v>
      </c>
    </row>
    <row r="27" spans="1:25" s="312" customFormat="1" ht="16.5" thickBot="1">
      <c r="A27" s="761" t="s">
        <v>361</v>
      </c>
      <c r="B27" s="762"/>
      <c r="C27" s="762"/>
      <c r="D27" s="588">
        <f>D26+D22+D19+D18+D15</f>
        <v>5586</v>
      </c>
      <c r="E27" s="588">
        <f>E26+E22+E19+E18+E15</f>
        <v>2608925711.5869823</v>
      </c>
      <c r="F27" s="588">
        <f t="shared" ref="F27:Y27" si="19">F26+F22+F19+F18+F15</f>
        <v>1522897671.0963697</v>
      </c>
      <c r="G27" s="588">
        <f t="shared" si="19"/>
        <v>1182013976</v>
      </c>
      <c r="H27" s="588">
        <f t="shared" si="19"/>
        <v>876103299</v>
      </c>
      <c r="I27" s="588">
        <f t="shared" si="19"/>
        <v>871</v>
      </c>
      <c r="J27" s="588">
        <f t="shared" si="19"/>
        <v>904063270.45000005</v>
      </c>
      <c r="K27" s="588">
        <f t="shared" si="19"/>
        <v>1201</v>
      </c>
      <c r="L27" s="588">
        <f t="shared" si="19"/>
        <v>554453213.63636875</v>
      </c>
      <c r="M27" s="588">
        <f t="shared" si="19"/>
        <v>412848724.13977683</v>
      </c>
      <c r="N27" s="589">
        <f>L27/G27</f>
        <v>0.46907500663627411</v>
      </c>
      <c r="O27" s="588">
        <f t="shared" si="19"/>
        <v>633972005.93363118</v>
      </c>
      <c r="P27" s="588">
        <f t="shared" si="19"/>
        <v>262</v>
      </c>
      <c r="Q27" s="588">
        <f t="shared" si="19"/>
        <v>47354273.170000002</v>
      </c>
      <c r="R27" s="588">
        <f t="shared" si="19"/>
        <v>35515704.300000004</v>
      </c>
      <c r="S27" s="588">
        <f t="shared" si="19"/>
        <v>1134659702.8299999</v>
      </c>
      <c r="T27" s="589">
        <f>Q27/G27</f>
        <v>4.0062363162785483E-2</v>
      </c>
      <c r="U27" s="588">
        <f t="shared" si="19"/>
        <v>12</v>
      </c>
      <c r="V27" s="588">
        <f t="shared" si="19"/>
        <v>111</v>
      </c>
      <c r="W27" s="588">
        <f t="shared" si="19"/>
        <v>25679428.129999999</v>
      </c>
      <c r="X27" s="588">
        <f t="shared" si="19"/>
        <v>19259570.869999997</v>
      </c>
      <c r="Y27" s="590">
        <f t="shared" si="19"/>
        <v>6411243.5700000003</v>
      </c>
    </row>
    <row r="28" spans="1:25" s="312" customFormat="1">
      <c r="A28" s="577"/>
      <c r="B28" s="578"/>
      <c r="C28" s="579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  <c r="P28" s="580"/>
      <c r="Q28" s="580"/>
      <c r="R28" s="580"/>
      <c r="S28" s="580"/>
      <c r="T28" s="580"/>
      <c r="U28" s="580"/>
      <c r="V28" s="580"/>
      <c r="W28" s="580"/>
      <c r="X28" s="580"/>
      <c r="Y28" s="580"/>
    </row>
    <row r="29" spans="1:25" s="26" customFormat="1">
      <c r="A29" s="530" t="s">
        <v>425</v>
      </c>
      <c r="B29" s="591" t="s">
        <v>426</v>
      </c>
      <c r="C29" s="290"/>
      <c r="D29" s="290"/>
      <c r="E29" s="37"/>
      <c r="F29" s="289"/>
      <c r="G29" s="447"/>
      <c r="H29" s="447"/>
      <c r="I29" s="37"/>
      <c r="J29" s="37"/>
      <c r="K29" s="37"/>
      <c r="L29" s="37"/>
      <c r="M29" s="37"/>
      <c r="N29" s="37"/>
      <c r="O29" s="37"/>
      <c r="P29" s="37"/>
      <c r="Q29" s="312"/>
      <c r="R29" s="312"/>
      <c r="S29" s="312"/>
      <c r="T29" s="37"/>
      <c r="U29" s="37"/>
      <c r="V29" s="37"/>
      <c r="W29" s="37"/>
      <c r="X29" s="37"/>
      <c r="Y29" s="37"/>
    </row>
    <row r="30" spans="1:25" s="26" customFormat="1">
      <c r="A30" s="530"/>
      <c r="B30" s="289" t="s">
        <v>189</v>
      </c>
      <c r="C30" s="290"/>
      <c r="D30" s="290"/>
      <c r="E30" s="37"/>
      <c r="F30" s="289"/>
      <c r="G30" s="447"/>
      <c r="H30" s="447"/>
      <c r="I30" s="37"/>
      <c r="J30" s="37"/>
      <c r="K30" s="37"/>
      <c r="L30" s="37"/>
      <c r="M30" s="37"/>
      <c r="N30" s="37"/>
      <c r="O30" s="37"/>
      <c r="P30" s="37"/>
      <c r="Q30" s="312"/>
      <c r="R30" s="312"/>
      <c r="S30" s="312"/>
      <c r="T30" s="37"/>
      <c r="U30" s="37"/>
      <c r="V30" s="37"/>
      <c r="W30" s="37"/>
      <c r="X30" s="37"/>
      <c r="Y30" s="37"/>
    </row>
    <row r="31" spans="1:25" s="26" customFormat="1" ht="12.75" customHeight="1">
      <c r="B31" s="535"/>
      <c r="C31" s="535"/>
      <c r="D31" s="535"/>
      <c r="F31" s="15"/>
      <c r="G31" s="32"/>
      <c r="H31" s="29"/>
      <c r="I31" s="29"/>
      <c r="J31" s="29"/>
      <c r="K31" s="29"/>
      <c r="L31" s="29"/>
      <c r="M31" s="29"/>
      <c r="O31" s="29"/>
      <c r="P31" s="29"/>
      <c r="Q31" s="30"/>
      <c r="R31" s="30"/>
      <c r="S31" s="30"/>
      <c r="T31" s="29"/>
      <c r="U31" s="29"/>
    </row>
    <row r="32" spans="1:25" s="26" customFormat="1" ht="18.75" thickBot="1">
      <c r="A32" s="437" t="s">
        <v>427</v>
      </c>
      <c r="B32" s="32"/>
      <c r="C32" s="32"/>
      <c r="D32" s="32"/>
      <c r="F32" s="15"/>
      <c r="G32" s="303"/>
      <c r="H32" s="303"/>
      <c r="I32" s="33"/>
      <c r="J32" s="33"/>
      <c r="K32" s="33"/>
      <c r="L32" s="302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Y32" s="33"/>
    </row>
    <row r="33" spans="1:25" s="26" customFormat="1" ht="30">
      <c r="A33" s="558" t="s">
        <v>405</v>
      </c>
      <c r="B33" s="555" t="s">
        <v>414</v>
      </c>
      <c r="C33" s="555"/>
      <c r="D33" s="157">
        <v>0</v>
      </c>
      <c r="E33" s="157">
        <v>0</v>
      </c>
      <c r="F33" s="157">
        <v>0</v>
      </c>
      <c r="G33" s="157">
        <v>12000000</v>
      </c>
      <c r="H33" s="157">
        <v>8893080</v>
      </c>
      <c r="I33" s="157">
        <v>0</v>
      </c>
      <c r="J33" s="157">
        <v>0</v>
      </c>
      <c r="K33" s="157">
        <v>0</v>
      </c>
      <c r="L33" s="157">
        <v>0</v>
      </c>
      <c r="M33" s="157">
        <v>0</v>
      </c>
      <c r="N33" s="485">
        <v>0</v>
      </c>
      <c r="O33" s="157">
        <v>12000000</v>
      </c>
      <c r="P33" s="157">
        <v>0</v>
      </c>
      <c r="Q33" s="157">
        <v>0</v>
      </c>
      <c r="R33" s="157">
        <v>0</v>
      </c>
      <c r="S33" s="157">
        <v>12000000</v>
      </c>
      <c r="T33" s="157">
        <v>0</v>
      </c>
      <c r="U33" s="157">
        <v>0</v>
      </c>
      <c r="V33" s="157">
        <v>0</v>
      </c>
      <c r="W33" s="157">
        <v>0</v>
      </c>
      <c r="X33" s="157">
        <v>0</v>
      </c>
      <c r="Y33" s="368">
        <v>0</v>
      </c>
    </row>
    <row r="34" spans="1:25" ht="45">
      <c r="A34" s="559" t="s">
        <v>411</v>
      </c>
      <c r="B34" s="554" t="s">
        <v>415</v>
      </c>
      <c r="C34" s="554"/>
      <c r="D34" s="27">
        <v>0</v>
      </c>
      <c r="E34" s="27">
        <v>0</v>
      </c>
      <c r="F34" s="536">
        <v>0</v>
      </c>
      <c r="G34" s="27">
        <v>27000000</v>
      </c>
      <c r="H34" s="27">
        <v>20166840</v>
      </c>
      <c r="I34" s="27">
        <v>0</v>
      </c>
      <c r="J34" s="536">
        <v>0</v>
      </c>
      <c r="K34" s="27">
        <v>0</v>
      </c>
      <c r="L34" s="536">
        <v>0</v>
      </c>
      <c r="M34" s="536">
        <v>0</v>
      </c>
      <c r="N34" s="486">
        <v>0</v>
      </c>
      <c r="O34" s="27">
        <v>27000000</v>
      </c>
      <c r="P34" s="27">
        <v>0</v>
      </c>
      <c r="Q34" s="536">
        <v>0</v>
      </c>
      <c r="R34" s="536">
        <v>0</v>
      </c>
      <c r="S34" s="27">
        <v>27000000</v>
      </c>
      <c r="T34" s="27">
        <v>0</v>
      </c>
      <c r="U34" s="27">
        <v>0</v>
      </c>
      <c r="V34" s="27">
        <v>0</v>
      </c>
      <c r="W34" s="536">
        <v>0</v>
      </c>
      <c r="X34" s="536">
        <v>0</v>
      </c>
      <c r="Y34" s="537">
        <v>0</v>
      </c>
    </row>
    <row r="35" spans="1:25" ht="45">
      <c r="A35" s="559" t="s">
        <v>407</v>
      </c>
      <c r="B35" s="554" t="s">
        <v>416</v>
      </c>
      <c r="C35" s="554"/>
      <c r="D35" s="27">
        <v>4510</v>
      </c>
      <c r="E35" s="27">
        <v>1721006830.9756134</v>
      </c>
      <c r="F35" s="27">
        <v>950604481.14500046</v>
      </c>
      <c r="G35" s="27">
        <v>655502740</v>
      </c>
      <c r="H35" s="27">
        <v>486696687</v>
      </c>
      <c r="I35" s="27">
        <v>318</v>
      </c>
      <c r="J35" s="27">
        <v>395040561.90000004</v>
      </c>
      <c r="K35" s="27">
        <v>743</v>
      </c>
      <c r="L35" s="27">
        <v>319290512.72499979</v>
      </c>
      <c r="M35" s="27">
        <v>238537637.83375013</v>
      </c>
      <c r="N35" s="486">
        <v>0.48709256764510211</v>
      </c>
      <c r="O35" s="27">
        <v>339557324.31500024</v>
      </c>
      <c r="P35" s="27">
        <v>161</v>
      </c>
      <c r="Q35" s="27">
        <v>27600985.510000005</v>
      </c>
      <c r="R35" s="27">
        <v>20700738.810000002</v>
      </c>
      <c r="S35" s="27">
        <v>627901754.49000001</v>
      </c>
      <c r="T35" s="27">
        <v>4.2106590599453493E-2</v>
      </c>
      <c r="U35" s="27">
        <v>6</v>
      </c>
      <c r="V35" s="27">
        <v>74</v>
      </c>
      <c r="W35" s="27">
        <v>16117067.220000001</v>
      </c>
      <c r="X35" s="27">
        <v>12087800.27</v>
      </c>
      <c r="Y35" s="38">
        <v>3345097.0400000005</v>
      </c>
    </row>
    <row r="36" spans="1:25" ht="30">
      <c r="A36" s="559" t="s">
        <v>408</v>
      </c>
      <c r="B36" s="554" t="s">
        <v>417</v>
      </c>
      <c r="C36" s="554"/>
      <c r="D36" s="27">
        <v>23</v>
      </c>
      <c r="E36" s="27">
        <v>8129120.4213689175</v>
      </c>
      <c r="F36" s="27">
        <v>4044116.731368917</v>
      </c>
      <c r="G36" s="27">
        <v>15383650</v>
      </c>
      <c r="H36" s="27">
        <v>11414648</v>
      </c>
      <c r="I36" s="27">
        <v>5</v>
      </c>
      <c r="J36" s="27">
        <v>5344831.26</v>
      </c>
      <c r="K36" s="27">
        <v>15</v>
      </c>
      <c r="L36" s="27">
        <v>244401.26136891721</v>
      </c>
      <c r="M36" s="27">
        <v>183300.94602668792</v>
      </c>
      <c r="N36" s="486">
        <v>1.5887078903180793E-2</v>
      </c>
      <c r="O36" s="27">
        <v>15139248.738631083</v>
      </c>
      <c r="P36" s="27">
        <v>16</v>
      </c>
      <c r="Q36" s="27">
        <v>34569.819999999992</v>
      </c>
      <c r="R36" s="27">
        <v>25927.290000000005</v>
      </c>
      <c r="S36" s="27">
        <v>15349080.18</v>
      </c>
      <c r="T36" s="27">
        <v>2.2471793105017335E-3</v>
      </c>
      <c r="U36" s="27">
        <v>0</v>
      </c>
      <c r="V36" s="27">
        <v>0</v>
      </c>
      <c r="W36" s="27">
        <v>0</v>
      </c>
      <c r="X36" s="27">
        <v>0</v>
      </c>
      <c r="Y36" s="38">
        <v>0</v>
      </c>
    </row>
    <row r="37" spans="1:25" ht="30">
      <c r="A37" s="559" t="s">
        <v>412</v>
      </c>
      <c r="B37" s="554" t="s">
        <v>418</v>
      </c>
      <c r="C37" s="554"/>
      <c r="D37" s="27">
        <v>202.5</v>
      </c>
      <c r="E37" s="27">
        <v>121045620.04500002</v>
      </c>
      <c r="F37" s="536">
        <v>120656881.51500002</v>
      </c>
      <c r="G37" s="27">
        <v>80000000</v>
      </c>
      <c r="H37" s="27">
        <v>58801055</v>
      </c>
      <c r="I37" s="27">
        <v>92.5</v>
      </c>
      <c r="J37" s="536">
        <v>42043073.675000004</v>
      </c>
      <c r="K37" s="27">
        <v>87</v>
      </c>
      <c r="L37" s="536">
        <v>66692219.820000008</v>
      </c>
      <c r="M37" s="536">
        <v>49219771.930000007</v>
      </c>
      <c r="N37" s="486">
        <v>0.83365274775000009</v>
      </c>
      <c r="O37" s="27">
        <v>13314038.094999991</v>
      </c>
      <c r="P37" s="27">
        <v>31</v>
      </c>
      <c r="Q37" s="536">
        <v>9493176.4050000012</v>
      </c>
      <c r="R37" s="536">
        <v>7119882.2199999997</v>
      </c>
      <c r="S37" s="27">
        <v>70506823.594999999</v>
      </c>
      <c r="T37" s="27">
        <v>0.11866470506250001</v>
      </c>
      <c r="U37" s="27">
        <v>0</v>
      </c>
      <c r="V37" s="27">
        <v>7.5</v>
      </c>
      <c r="W37" s="536">
        <v>4581895.4399999995</v>
      </c>
      <c r="X37" s="536">
        <v>3436421.5449999999</v>
      </c>
      <c r="Y37" s="537">
        <v>6257.914999999979</v>
      </c>
    </row>
    <row r="38" spans="1:25" ht="45">
      <c r="A38" s="559" t="s">
        <v>413</v>
      </c>
      <c r="B38" s="554" t="s">
        <v>419</v>
      </c>
      <c r="C38" s="554"/>
      <c r="D38" s="27">
        <v>202.5</v>
      </c>
      <c r="E38" s="27">
        <v>121045620.04500002</v>
      </c>
      <c r="F38" s="536">
        <v>120656881.51500002</v>
      </c>
      <c r="G38" s="27">
        <v>80000000</v>
      </c>
      <c r="H38" s="27">
        <v>58801055</v>
      </c>
      <c r="I38" s="27">
        <v>92.5</v>
      </c>
      <c r="J38" s="536">
        <v>42043073.675000004</v>
      </c>
      <c r="K38" s="27">
        <v>87</v>
      </c>
      <c r="L38" s="536">
        <v>66692219.820000008</v>
      </c>
      <c r="M38" s="536">
        <v>49219771.930000007</v>
      </c>
      <c r="N38" s="486">
        <v>0.83365274775000009</v>
      </c>
      <c r="O38" s="27">
        <v>13314038.094999991</v>
      </c>
      <c r="P38" s="27">
        <v>31</v>
      </c>
      <c r="Q38" s="536">
        <v>9493176.4050000012</v>
      </c>
      <c r="R38" s="536">
        <v>7119882.2199999997</v>
      </c>
      <c r="S38" s="27">
        <v>70506823.594999999</v>
      </c>
      <c r="T38" s="27">
        <v>0.11866470506250001</v>
      </c>
      <c r="U38" s="27">
        <v>0</v>
      </c>
      <c r="V38" s="27">
        <v>7.5</v>
      </c>
      <c r="W38" s="536">
        <v>4581895.4399999995</v>
      </c>
      <c r="X38" s="536">
        <v>3436421.5449999999</v>
      </c>
      <c r="Y38" s="537">
        <v>6257.914999999979</v>
      </c>
    </row>
    <row r="39" spans="1:25" ht="45">
      <c r="A39" s="559" t="s">
        <v>409</v>
      </c>
      <c r="B39" s="554" t="s">
        <v>420</v>
      </c>
      <c r="C39" s="554"/>
      <c r="D39" s="27">
        <v>521</v>
      </c>
      <c r="E39" s="27">
        <v>636379620.70000005</v>
      </c>
      <c r="F39" s="536">
        <v>325627896.09000021</v>
      </c>
      <c r="G39" s="27">
        <v>99561434</v>
      </c>
      <c r="H39" s="27">
        <v>73683542</v>
      </c>
      <c r="I39" s="27">
        <v>343</v>
      </c>
      <c r="J39" s="536">
        <v>419364545.94</v>
      </c>
      <c r="K39" s="27">
        <v>164</v>
      </c>
      <c r="L39" s="536">
        <v>100484400.01000002</v>
      </c>
      <c r="M39" s="536">
        <v>74908686.799999982</v>
      </c>
      <c r="N39" s="486">
        <v>1.0092703165565093</v>
      </c>
      <c r="O39" s="27">
        <v>2128929.5999999801</v>
      </c>
      <c r="P39" s="27">
        <v>2</v>
      </c>
      <c r="Q39" s="536">
        <v>525735.62</v>
      </c>
      <c r="R39" s="536">
        <v>394301.70999999996</v>
      </c>
      <c r="S39" s="27">
        <v>99035698.379999995</v>
      </c>
      <c r="T39" s="27">
        <v>5.2805147422846479E-3</v>
      </c>
      <c r="U39" s="27">
        <v>6</v>
      </c>
      <c r="V39" s="27">
        <v>1</v>
      </c>
      <c r="W39" s="536">
        <v>191940.62</v>
      </c>
      <c r="X39" s="536">
        <v>143955.46</v>
      </c>
      <c r="Y39" s="537">
        <v>3051895.6100000003</v>
      </c>
    </row>
    <row r="40" spans="1:25" ht="45">
      <c r="A40" s="559" t="s">
        <v>410</v>
      </c>
      <c r="B40" s="554" t="s">
        <v>421</v>
      </c>
      <c r="C40" s="554"/>
      <c r="D40" s="27">
        <v>127</v>
      </c>
      <c r="E40" s="27">
        <v>1318899.4000000001</v>
      </c>
      <c r="F40" s="536">
        <v>1307414.1000000001</v>
      </c>
      <c r="G40" s="27">
        <v>198236152</v>
      </c>
      <c r="H40" s="27">
        <v>147074663</v>
      </c>
      <c r="I40" s="27">
        <v>20</v>
      </c>
      <c r="J40" s="536">
        <v>227184</v>
      </c>
      <c r="K40" s="27">
        <v>105</v>
      </c>
      <c r="L40" s="536">
        <v>1049460</v>
      </c>
      <c r="M40" s="536">
        <v>779554.7</v>
      </c>
      <c r="N40" s="486">
        <v>5.293988959188433E-3</v>
      </c>
      <c r="O40" s="27">
        <v>197188427.09</v>
      </c>
      <c r="P40" s="27">
        <v>21</v>
      </c>
      <c r="Q40" s="536">
        <v>206629.41</v>
      </c>
      <c r="R40" s="536">
        <v>154972.04999999999</v>
      </c>
      <c r="S40" s="27">
        <v>198029522.59</v>
      </c>
      <c r="T40" s="27">
        <v>1.0423396939222267E-3</v>
      </c>
      <c r="U40" s="27">
        <v>0</v>
      </c>
      <c r="V40" s="27">
        <v>21</v>
      </c>
      <c r="W40" s="536">
        <v>206629.41</v>
      </c>
      <c r="X40" s="536">
        <v>154972.04999999999</v>
      </c>
      <c r="Y40" s="537">
        <v>1735.0899999999992</v>
      </c>
    </row>
    <row r="41" spans="1:25" ht="45.75" thickBot="1">
      <c r="A41" s="560" t="s">
        <v>406</v>
      </c>
      <c r="B41" s="556" t="s">
        <v>422</v>
      </c>
      <c r="C41" s="556"/>
      <c r="D41" s="459">
        <v>0</v>
      </c>
      <c r="E41" s="459">
        <v>0</v>
      </c>
      <c r="F41" s="545">
        <v>0</v>
      </c>
      <c r="G41" s="459">
        <v>14330000</v>
      </c>
      <c r="H41" s="459">
        <v>10571729</v>
      </c>
      <c r="I41" s="459">
        <v>0</v>
      </c>
      <c r="J41" s="545">
        <v>0</v>
      </c>
      <c r="K41" s="459">
        <v>0</v>
      </c>
      <c r="L41" s="545">
        <v>0</v>
      </c>
      <c r="M41" s="545">
        <v>0</v>
      </c>
      <c r="N41" s="539">
        <v>0</v>
      </c>
      <c r="O41" s="459">
        <v>14330000</v>
      </c>
      <c r="P41" s="459">
        <v>0</v>
      </c>
      <c r="Q41" s="545">
        <v>0</v>
      </c>
      <c r="R41" s="545">
        <v>0</v>
      </c>
      <c r="S41" s="459">
        <v>14330000</v>
      </c>
      <c r="T41" s="459">
        <v>0</v>
      </c>
      <c r="U41" s="459">
        <v>0</v>
      </c>
      <c r="V41" s="459">
        <v>0</v>
      </c>
      <c r="W41" s="545">
        <v>0</v>
      </c>
      <c r="X41" s="545">
        <v>0</v>
      </c>
      <c r="Y41" s="546">
        <v>0</v>
      </c>
    </row>
    <row r="42" spans="1:25" ht="16.5" thickBot="1">
      <c r="A42" s="557" t="s">
        <v>22</v>
      </c>
      <c r="B42" s="541"/>
      <c r="C42" s="541"/>
      <c r="D42" s="542">
        <v>5586</v>
      </c>
      <c r="E42" s="542">
        <v>2608925711.5869823</v>
      </c>
      <c r="F42" s="540">
        <v>1522897671.0963695</v>
      </c>
      <c r="G42" s="542">
        <v>1182013976</v>
      </c>
      <c r="H42" s="542">
        <v>876103299</v>
      </c>
      <c r="I42" s="542">
        <v>871</v>
      </c>
      <c r="J42" s="540">
        <v>904063270.45000005</v>
      </c>
      <c r="K42" s="542">
        <v>1201</v>
      </c>
      <c r="L42" s="540">
        <v>554453213.63636875</v>
      </c>
      <c r="M42" s="540">
        <v>412848724.13977677</v>
      </c>
      <c r="N42" s="543">
        <v>0.46907500663627411</v>
      </c>
      <c r="O42" s="540">
        <v>633972005.93363118</v>
      </c>
      <c r="P42" s="542">
        <v>262</v>
      </c>
      <c r="Q42" s="540">
        <v>47354273.170000002</v>
      </c>
      <c r="R42" s="540">
        <v>35515704.299999997</v>
      </c>
      <c r="S42" s="540">
        <v>1134659702.8299999</v>
      </c>
      <c r="T42" s="543">
        <v>4.0062363162785483E-2</v>
      </c>
      <c r="U42" s="542">
        <v>12</v>
      </c>
      <c r="V42" s="542">
        <v>111</v>
      </c>
      <c r="W42" s="540">
        <v>25679428.130000003</v>
      </c>
      <c r="X42" s="540">
        <v>19259570.870000001</v>
      </c>
      <c r="Y42" s="544">
        <v>6411243.5700000003</v>
      </c>
    </row>
    <row r="43" spans="1:25">
      <c r="A43" s="11"/>
      <c r="F43" s="20"/>
    </row>
    <row r="44" spans="1:25">
      <c r="A44" s="530"/>
      <c r="B44" s="12"/>
      <c r="C44" s="12"/>
      <c r="D44" s="12"/>
      <c r="I44" s="13"/>
    </row>
    <row r="45" spans="1:25">
      <c r="A45" s="11"/>
      <c r="I45" s="13"/>
    </row>
    <row r="46" spans="1:25">
      <c r="A46" s="11"/>
      <c r="B46" s="12"/>
      <c r="C46" s="12"/>
      <c r="D46" s="12"/>
      <c r="I46" s="13"/>
    </row>
    <row r="47" spans="1:25">
      <c r="A47" s="11"/>
      <c r="B47" s="12"/>
      <c r="C47" s="12"/>
      <c r="D47" s="12"/>
      <c r="I47" s="13"/>
    </row>
    <row r="48" spans="1:25">
      <c r="A48" s="11"/>
      <c r="B48" s="12"/>
      <c r="C48" s="12"/>
      <c r="D48" s="12"/>
      <c r="F48" s="13"/>
    </row>
    <row r="49" spans="1:9">
      <c r="A49" s="11"/>
      <c r="B49" s="12"/>
      <c r="C49" s="12"/>
      <c r="D49" s="12"/>
      <c r="I49" s="13"/>
    </row>
    <row r="50" spans="1:9">
      <c r="A50" s="11"/>
      <c r="B50" s="12"/>
      <c r="C50" s="12"/>
      <c r="D50" s="12"/>
      <c r="I50" s="13"/>
    </row>
    <row r="51" spans="1:9">
      <c r="A51" s="11"/>
      <c r="B51" s="12"/>
      <c r="C51" s="12"/>
      <c r="D51" s="12"/>
      <c r="I51" s="13"/>
    </row>
    <row r="52" spans="1:9">
      <c r="A52" s="11"/>
      <c r="B52" s="12"/>
      <c r="C52" s="12"/>
      <c r="D52" s="12"/>
      <c r="I52" s="13"/>
    </row>
    <row r="53" spans="1:9">
      <c r="A53" s="11"/>
      <c r="B53" s="12"/>
      <c r="C53" s="12"/>
      <c r="D53" s="12"/>
      <c r="I53" s="13"/>
    </row>
    <row r="54" spans="1:9">
      <c r="A54" s="11"/>
      <c r="I54" s="13"/>
    </row>
    <row r="55" spans="1:9">
      <c r="A55" s="11"/>
      <c r="B55" s="12"/>
      <c r="C55" s="12"/>
      <c r="D55" s="12"/>
      <c r="I55" s="13"/>
    </row>
    <row r="56" spans="1:9">
      <c r="A56" s="11"/>
      <c r="B56" s="12"/>
      <c r="C56" s="12"/>
      <c r="D56" s="12"/>
      <c r="I56" s="13"/>
    </row>
  </sheetData>
  <mergeCells count="30">
    <mergeCell ref="A27:C27"/>
    <mergeCell ref="C7:C10"/>
    <mergeCell ref="W1:X1"/>
    <mergeCell ref="G5:I5"/>
    <mergeCell ref="A7:A10"/>
    <mergeCell ref="B7:B10"/>
    <mergeCell ref="K7:M7"/>
    <mergeCell ref="N7:N9"/>
    <mergeCell ref="O7:O9"/>
    <mergeCell ref="U7:U9"/>
    <mergeCell ref="V7:X7"/>
    <mergeCell ref="S7:S9"/>
    <mergeCell ref="V8:V9"/>
    <mergeCell ref="W8:X8"/>
    <mergeCell ref="E8:E9"/>
    <mergeCell ref="F8:F9"/>
    <mergeCell ref="K8:K9"/>
    <mergeCell ref="L8:M8"/>
    <mergeCell ref="H7:H9"/>
    <mergeCell ref="Y7:Y9"/>
    <mergeCell ref="D8:D9"/>
    <mergeCell ref="I8:I9"/>
    <mergeCell ref="J8:J9"/>
    <mergeCell ref="P8:P9"/>
    <mergeCell ref="Q8:R8"/>
    <mergeCell ref="T7:T9"/>
    <mergeCell ref="D7:F7"/>
    <mergeCell ref="G7:G9"/>
    <mergeCell ref="I7:J7"/>
    <mergeCell ref="P7:R7"/>
  </mergeCells>
  <pageMargins left="0.70866141732283472" right="0.70866141732283472" top="0.39370078740157483" bottom="0.39370078740157483" header="0.31496062992125984" footer="0.19685039370078741"/>
  <pageSetup paperSize="9" scale="35" orientation="landscape" r:id="rId1"/>
  <headerFooter>
    <oddHeader>&amp;LPôdohospodárska platobná agentúra&amp;R&amp;"Arial CE,Tučné"&amp;12PRV SR 2014 -2020</oddHeader>
    <oddFooter>&amp;LSumárny prehľad za projektové opatrenia PRV SR 2014-2020 podľa priorít a fokusových oblastí
Zostava vytvorená:13.1.2017&amp;R&amp;P/&amp;N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48"/>
  <sheetViews>
    <sheetView view="pageBreakPreview" topLeftCell="G1" zoomScale="75" zoomScaleNormal="100" workbookViewId="0">
      <pane ySplit="9" topLeftCell="A19" activePane="bottomLeft" state="frozen"/>
      <selection pane="bottomLeft" activeCell="O4" sqref="O4"/>
    </sheetView>
  </sheetViews>
  <sheetFormatPr defaultRowHeight="12.75"/>
  <cols>
    <col min="1" max="1" width="7.140625" style="21" customWidth="1"/>
    <col min="2" max="2" width="26.7109375" style="21" customWidth="1"/>
    <col min="3" max="3" width="6.140625" style="21" customWidth="1"/>
    <col min="4" max="4" width="16.42578125" style="21" customWidth="1"/>
    <col min="5" max="5" width="17.5703125" style="21" customWidth="1"/>
    <col min="6" max="6" width="17.7109375" style="21" customWidth="1"/>
    <col min="7" max="7" width="11.7109375" style="22" customWidth="1"/>
    <col min="8" max="8" width="7.42578125" style="21" customWidth="1"/>
    <col min="9" max="9" width="8.7109375" style="21" customWidth="1"/>
    <col min="10" max="11" width="15.570312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6.42578125" style="21" customWidth="1"/>
    <col min="18" max="18" width="5.85546875" style="21" customWidth="1"/>
    <col min="19" max="19" width="6.140625" style="21" customWidth="1"/>
    <col min="20" max="20" width="14.85546875" style="21" customWidth="1"/>
    <col min="21" max="21" width="14.425781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11"/>
      <c r="U1" s="612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20" t="s">
        <v>170</v>
      </c>
      <c r="G4" s="4"/>
      <c r="H4" s="3"/>
      <c r="I4" s="292">
        <v>30.126000000000001</v>
      </c>
      <c r="J4" s="3"/>
      <c r="K4" s="3"/>
      <c r="L4" s="3"/>
      <c r="M4" s="3"/>
      <c r="N4" s="3"/>
      <c r="O4" s="103" t="s">
        <v>173</v>
      </c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106" t="s">
        <v>168</v>
      </c>
      <c r="E5" s="766"/>
      <c r="F5" s="766"/>
      <c r="G5" s="4"/>
      <c r="H5" s="285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>
      <c r="A7" s="781" t="s">
        <v>3</v>
      </c>
      <c r="B7" s="784" t="s">
        <v>4</v>
      </c>
      <c r="C7" s="619" t="s">
        <v>5</v>
      </c>
      <c r="D7" s="619"/>
      <c r="E7" s="619"/>
      <c r="F7" s="620" t="s">
        <v>6</v>
      </c>
      <c r="G7" s="629" t="s">
        <v>7</v>
      </c>
      <c r="H7" s="641" t="s">
        <v>147</v>
      </c>
      <c r="I7" s="619" t="s">
        <v>8</v>
      </c>
      <c r="J7" s="619"/>
      <c r="K7" s="619"/>
      <c r="L7" s="620" t="s">
        <v>9</v>
      </c>
      <c r="M7" s="629" t="s">
        <v>10</v>
      </c>
      <c r="N7" s="619" t="s">
        <v>11</v>
      </c>
      <c r="O7" s="619"/>
      <c r="P7" s="619"/>
      <c r="Q7" s="620" t="s">
        <v>12</v>
      </c>
      <c r="R7" s="629" t="s">
        <v>13</v>
      </c>
      <c r="S7" s="619" t="s">
        <v>14</v>
      </c>
      <c r="T7" s="619"/>
      <c r="U7" s="777"/>
      <c r="V7" s="3"/>
      <c r="W7" s="3"/>
      <c r="X7" s="3"/>
    </row>
    <row r="8" spans="1:24" ht="37.5" customHeight="1" thickBot="1">
      <c r="A8" s="782"/>
      <c r="B8" s="622"/>
      <c r="C8" s="623" t="s">
        <v>15</v>
      </c>
      <c r="D8" s="622" t="s">
        <v>16</v>
      </c>
      <c r="E8" s="622" t="s">
        <v>17</v>
      </c>
      <c r="F8" s="621"/>
      <c r="G8" s="630"/>
      <c r="H8" s="623"/>
      <c r="I8" s="623" t="s">
        <v>15</v>
      </c>
      <c r="J8" s="622" t="s">
        <v>18</v>
      </c>
      <c r="K8" s="622"/>
      <c r="L8" s="621"/>
      <c r="M8" s="630"/>
      <c r="N8" s="623" t="s">
        <v>19</v>
      </c>
      <c r="O8" s="622" t="s">
        <v>20</v>
      </c>
      <c r="P8" s="622"/>
      <c r="Q8" s="621"/>
      <c r="R8" s="630"/>
      <c r="S8" s="623" t="s">
        <v>21</v>
      </c>
      <c r="T8" s="622" t="s">
        <v>20</v>
      </c>
      <c r="U8" s="776"/>
      <c r="V8" s="3"/>
      <c r="W8" s="3"/>
      <c r="X8" s="3"/>
    </row>
    <row r="9" spans="1:24" ht="33" customHeight="1" thickBot="1">
      <c r="A9" s="783"/>
      <c r="B9" s="780"/>
      <c r="C9" s="779"/>
      <c r="D9" s="780"/>
      <c r="E9" s="780"/>
      <c r="F9" s="778"/>
      <c r="G9" s="699"/>
      <c r="H9" s="151" t="s">
        <v>15</v>
      </c>
      <c r="I9" s="779"/>
      <c r="J9" s="151" t="s">
        <v>22</v>
      </c>
      <c r="K9" s="7" t="s">
        <v>172</v>
      </c>
      <c r="L9" s="778"/>
      <c r="M9" s="699"/>
      <c r="N9" s="779"/>
      <c r="O9" s="151" t="s">
        <v>22</v>
      </c>
      <c r="P9" s="7" t="s">
        <v>172</v>
      </c>
      <c r="Q9" s="778"/>
      <c r="R9" s="699"/>
      <c r="S9" s="779"/>
      <c r="T9" s="151" t="s">
        <v>22</v>
      </c>
      <c r="U9" s="7" t="s">
        <v>172</v>
      </c>
      <c r="V9" s="3"/>
      <c r="W9" s="3"/>
      <c r="X9" s="3"/>
    </row>
    <row r="10" spans="1:24" s="26" customFormat="1" ht="27.75" customHeight="1">
      <c r="A10" s="8" t="s">
        <v>23</v>
      </c>
      <c r="B10" s="149" t="s">
        <v>24</v>
      </c>
      <c r="C10" s="25" t="e">
        <f>#REF!</f>
        <v>#REF!</v>
      </c>
      <c r="D10" s="25" t="e">
        <f>#REF!*#REF!</f>
        <v>#REF!</v>
      </c>
      <c r="E10" s="25" t="e">
        <f>#REF!*#REF!</f>
        <v>#REF!</v>
      </c>
      <c r="F10" s="293" t="e">
        <f>#REF!*#REF!</f>
        <v>#REF!</v>
      </c>
      <c r="G10" s="243" t="e">
        <f t="shared" ref="G10:G25" si="0">E10/F10</f>
        <v>#REF!</v>
      </c>
      <c r="H10" s="25" t="e">
        <f>#REF!</f>
        <v>#REF!</v>
      </c>
      <c r="I10" s="25" t="e">
        <f>#REF!</f>
        <v>#REF!</v>
      </c>
      <c r="J10" s="25" t="e">
        <f>#REF!*#REF!</f>
        <v>#REF!</v>
      </c>
      <c r="K10" s="25" t="e">
        <f>#REF!*#REF!</f>
        <v>#REF!</v>
      </c>
      <c r="L10" s="148" t="e">
        <f t="shared" ref="L10:L24" si="1">F10-J10</f>
        <v>#REF!</v>
      </c>
      <c r="M10" s="246" t="e">
        <f t="shared" ref="M10:M25" si="2">J10/F10</f>
        <v>#REF!</v>
      </c>
      <c r="N10" s="25" t="e">
        <f>#REF!</f>
        <v>#REF!</v>
      </c>
      <c r="O10" s="25">
        <v>4487704280.2694616</v>
      </c>
      <c r="P10" s="25">
        <v>3331987053.3021212</v>
      </c>
      <c r="Q10" s="148" t="e">
        <f t="shared" ref="Q10:Q24" si="3">F10-O10</f>
        <v>#REF!</v>
      </c>
      <c r="R10" s="246" t="e">
        <f t="shared" ref="R10:R31" si="4">O10/F10</f>
        <v>#REF!</v>
      </c>
      <c r="S10" s="25" t="e">
        <f>#REF!</f>
        <v>#REF!</v>
      </c>
      <c r="T10" s="25">
        <v>761842582.96583974</v>
      </c>
      <c r="U10" s="25">
        <v>568871283.32967997</v>
      </c>
      <c r="V10" s="37" t="s">
        <v>169</v>
      </c>
    </row>
    <row r="11" spans="1:24" s="28" customFormat="1" ht="30" customHeight="1">
      <c r="A11" s="9" t="s">
        <v>25</v>
      </c>
      <c r="B11" s="145" t="s">
        <v>85</v>
      </c>
      <c r="C11" s="25" t="e">
        <f>#REF!</f>
        <v>#REF!</v>
      </c>
      <c r="D11" s="25" t="e">
        <f>#REF!*#REF!</f>
        <v>#REF!</v>
      </c>
      <c r="E11" s="25" t="e">
        <f>#REF!*#REF!</f>
        <v>#REF!</v>
      </c>
      <c r="F11" s="293" t="e">
        <f>#REF!*#REF!</f>
        <v>#REF!</v>
      </c>
      <c r="G11" s="244" t="e">
        <f t="shared" si="0"/>
        <v>#REF!</v>
      </c>
      <c r="H11" s="25" t="e">
        <f>#REF!</f>
        <v>#REF!</v>
      </c>
      <c r="I11" s="25" t="e">
        <f>#REF!</f>
        <v>#REF!</v>
      </c>
      <c r="J11" s="25" t="e">
        <f>#REF!*#REF!</f>
        <v>#REF!</v>
      </c>
      <c r="K11" s="25" t="e">
        <f>#REF!*#REF!</f>
        <v>#REF!</v>
      </c>
      <c r="L11" s="59" t="e">
        <f t="shared" si="1"/>
        <v>#REF!</v>
      </c>
      <c r="M11" s="247" t="e">
        <f t="shared" si="2"/>
        <v>#REF!</v>
      </c>
      <c r="N11" s="25" t="e">
        <f>#REF!</f>
        <v>#REF!</v>
      </c>
      <c r="O11" s="25">
        <v>1510083119.1869605</v>
      </c>
      <c r="P11" s="25">
        <v>1108395581.73086</v>
      </c>
      <c r="Q11" s="59" t="e">
        <f t="shared" si="3"/>
        <v>#REF!</v>
      </c>
      <c r="R11" s="247" t="e">
        <f t="shared" si="4"/>
        <v>#REF!</v>
      </c>
      <c r="S11" s="25" t="e">
        <f>#REF!</f>
        <v>#REF!</v>
      </c>
      <c r="T11" s="25">
        <v>410725039.16259998</v>
      </c>
      <c r="U11" s="25">
        <v>306155988.91442001</v>
      </c>
      <c r="V11" s="28" t="s">
        <v>169</v>
      </c>
    </row>
    <row r="12" spans="1:24" s="28" customFormat="1" ht="30" customHeight="1">
      <c r="A12" s="9" t="s">
        <v>26</v>
      </c>
      <c r="B12" s="145" t="s">
        <v>84</v>
      </c>
      <c r="C12" s="25" t="e">
        <f>#REF!</f>
        <v>#REF!</v>
      </c>
      <c r="D12" s="25" t="e">
        <f>#REF!*#REF!</f>
        <v>#REF!</v>
      </c>
      <c r="E12" s="25" t="e">
        <f>#REF!*#REF!</f>
        <v>#REF!</v>
      </c>
      <c r="F12" s="293" t="e">
        <f>#REF!*#REF!</f>
        <v>#REF!</v>
      </c>
      <c r="G12" s="244" t="e">
        <f t="shared" si="0"/>
        <v>#REF!</v>
      </c>
      <c r="H12" s="25" t="e">
        <f>#REF!</f>
        <v>#REF!</v>
      </c>
      <c r="I12" s="25" t="e">
        <f>#REF!</f>
        <v>#REF!</v>
      </c>
      <c r="J12" s="25" t="e">
        <f>#REF!*#REF!</f>
        <v>#REF!</v>
      </c>
      <c r="K12" s="25" t="e">
        <f>#REF!*#REF!</f>
        <v>#REF!</v>
      </c>
      <c r="L12" s="59" t="e">
        <f t="shared" si="1"/>
        <v>#REF!</v>
      </c>
      <c r="M12" s="247" t="e">
        <f t="shared" si="2"/>
        <v>#REF!</v>
      </c>
      <c r="N12" s="25" t="e">
        <f>#REF!</f>
        <v>#REF!</v>
      </c>
      <c r="O12" s="25" t="e">
        <f>#REF!*#REF!</f>
        <v>#REF!</v>
      </c>
      <c r="P12" s="25" t="e">
        <f>#REF!*#REF!</f>
        <v>#REF!</v>
      </c>
      <c r="Q12" s="59" t="e">
        <f t="shared" si="3"/>
        <v>#REF!</v>
      </c>
      <c r="R12" s="247" t="e">
        <f t="shared" si="4"/>
        <v>#REF!</v>
      </c>
      <c r="S12" s="25" t="e">
        <f>#REF!</f>
        <v>#REF!</v>
      </c>
      <c r="T12" s="25" t="e">
        <f>#REF!*#REF!</f>
        <v>#REF!</v>
      </c>
      <c r="U12" s="25" t="e">
        <f>#REF!*#REF!</f>
        <v>#REF!</v>
      </c>
    </row>
    <row r="13" spans="1:24" s="26" customFormat="1" ht="30" customHeight="1">
      <c r="A13" s="9" t="s">
        <v>27</v>
      </c>
      <c r="B13" s="145" t="s">
        <v>28</v>
      </c>
      <c r="C13" s="25" t="e">
        <f>#REF!</f>
        <v>#REF!</v>
      </c>
      <c r="D13" s="25" t="e">
        <f>#REF!*#REF!</f>
        <v>#REF!</v>
      </c>
      <c r="E13" s="25" t="e">
        <f>#REF!*#REF!</f>
        <v>#REF!</v>
      </c>
      <c r="F13" s="293" t="e">
        <f>#REF!*#REF!</f>
        <v>#REF!</v>
      </c>
      <c r="G13" s="244" t="e">
        <f t="shared" si="0"/>
        <v>#REF!</v>
      </c>
      <c r="H13" s="25" t="e">
        <f>#REF!</f>
        <v>#REF!</v>
      </c>
      <c r="I13" s="25" t="e">
        <f>#REF!</f>
        <v>#REF!</v>
      </c>
      <c r="J13" s="25" t="e">
        <f>#REF!*#REF!</f>
        <v>#REF!</v>
      </c>
      <c r="K13" s="25" t="e">
        <f>#REF!*#REF!</f>
        <v>#REF!</v>
      </c>
      <c r="L13" s="59" t="e">
        <f t="shared" si="1"/>
        <v>#REF!</v>
      </c>
      <c r="M13" s="247" t="e">
        <f t="shared" si="2"/>
        <v>#REF!</v>
      </c>
      <c r="N13" s="25" t="e">
        <f>#REF!</f>
        <v>#REF!</v>
      </c>
      <c r="O13" s="25" t="e">
        <f>#REF!*#REF!</f>
        <v>#REF!</v>
      </c>
      <c r="P13" s="25" t="e">
        <f>#REF!*#REF!</f>
        <v>#REF!</v>
      </c>
      <c r="Q13" s="59" t="e">
        <f t="shared" si="3"/>
        <v>#REF!</v>
      </c>
      <c r="R13" s="247" t="e">
        <f t="shared" si="4"/>
        <v>#REF!</v>
      </c>
      <c r="S13" s="25" t="e">
        <f>#REF!</f>
        <v>#REF!</v>
      </c>
      <c r="T13" s="25" t="e">
        <f>#REF!*#REF!</f>
        <v>#REF!</v>
      </c>
      <c r="U13" s="25" t="e">
        <f>#REF!*#REF!</f>
        <v>#REF!</v>
      </c>
    </row>
    <row r="14" spans="1:24" s="26" customFormat="1" ht="29.25" customHeight="1">
      <c r="A14" s="9" t="s">
        <v>29</v>
      </c>
      <c r="B14" s="145" t="s">
        <v>30</v>
      </c>
      <c r="C14" s="25" t="e">
        <f>#REF!</f>
        <v>#REF!</v>
      </c>
      <c r="D14" s="25" t="e">
        <f>#REF!*#REF!</f>
        <v>#REF!</v>
      </c>
      <c r="E14" s="25" t="e">
        <f>#REF!*#REF!</f>
        <v>#REF!</v>
      </c>
      <c r="F14" s="293" t="e">
        <f>#REF!*#REF!</f>
        <v>#REF!</v>
      </c>
      <c r="G14" s="244" t="e">
        <f t="shared" si="0"/>
        <v>#REF!</v>
      </c>
      <c r="H14" s="25" t="e">
        <f>#REF!</f>
        <v>#REF!</v>
      </c>
      <c r="I14" s="25" t="e">
        <f>#REF!</f>
        <v>#REF!</v>
      </c>
      <c r="J14" s="25" t="e">
        <f>#REF!*#REF!</f>
        <v>#REF!</v>
      </c>
      <c r="K14" s="25" t="e">
        <f>#REF!*#REF!</f>
        <v>#REF!</v>
      </c>
      <c r="L14" s="59" t="e">
        <f t="shared" si="1"/>
        <v>#REF!</v>
      </c>
      <c r="M14" s="247" t="e">
        <f t="shared" si="2"/>
        <v>#REF!</v>
      </c>
      <c r="N14" s="25" t="e">
        <f>#REF!</f>
        <v>#REF!</v>
      </c>
      <c r="O14" s="25" t="e">
        <f>#REF!*#REF!</f>
        <v>#REF!</v>
      </c>
      <c r="P14" s="25" t="e">
        <f>#REF!*#REF!</f>
        <v>#REF!</v>
      </c>
      <c r="Q14" s="59" t="e">
        <f t="shared" si="3"/>
        <v>#REF!</v>
      </c>
      <c r="R14" s="247" t="e">
        <f t="shared" si="4"/>
        <v>#REF!</v>
      </c>
      <c r="S14" s="25" t="e">
        <f>#REF!</f>
        <v>#REF!</v>
      </c>
      <c r="T14" s="25" t="e">
        <f>#REF!*#REF!</f>
        <v>#REF!</v>
      </c>
      <c r="U14" s="25" t="e">
        <f>#REF!*#REF!</f>
        <v>#REF!</v>
      </c>
    </row>
    <row r="15" spans="1:24" s="26" customFormat="1" ht="30" customHeight="1">
      <c r="A15" s="9" t="s">
        <v>31</v>
      </c>
      <c r="B15" s="145" t="s">
        <v>32</v>
      </c>
      <c r="C15" s="25" t="e">
        <f>#REF!</f>
        <v>#REF!</v>
      </c>
      <c r="D15" s="25" t="e">
        <f>#REF!*#REF!</f>
        <v>#REF!</v>
      </c>
      <c r="E15" s="25" t="e">
        <f>#REF!*#REF!</f>
        <v>#REF!</v>
      </c>
      <c r="F15" s="293" t="e">
        <f>#REF!*#REF!</f>
        <v>#REF!</v>
      </c>
      <c r="G15" s="244" t="e">
        <f t="shared" si="0"/>
        <v>#REF!</v>
      </c>
      <c r="H15" s="25" t="e">
        <f>#REF!</f>
        <v>#REF!</v>
      </c>
      <c r="I15" s="25" t="e">
        <f>#REF!</f>
        <v>#REF!</v>
      </c>
      <c r="J15" s="25" t="e">
        <f>#REF!*#REF!</f>
        <v>#REF!</v>
      </c>
      <c r="K15" s="25" t="e">
        <f>#REF!*#REF!</f>
        <v>#REF!</v>
      </c>
      <c r="L15" s="59" t="e">
        <f t="shared" si="1"/>
        <v>#REF!</v>
      </c>
      <c r="M15" s="247" t="e">
        <f t="shared" si="2"/>
        <v>#REF!</v>
      </c>
      <c r="N15" s="25" t="e">
        <f>#REF!</f>
        <v>#REF!</v>
      </c>
      <c r="O15" s="25">
        <v>88731153.403040007</v>
      </c>
      <c r="P15" s="25">
        <v>66548349.688019998</v>
      </c>
      <c r="Q15" s="59" t="e">
        <f t="shared" si="3"/>
        <v>#REF!</v>
      </c>
      <c r="R15" s="247" t="e">
        <f t="shared" si="4"/>
        <v>#REF!</v>
      </c>
      <c r="S15" s="25" t="e">
        <f>#REF!</f>
        <v>#REF!</v>
      </c>
      <c r="T15" s="25">
        <v>69410246.991440028</v>
      </c>
      <c r="U15" s="25">
        <v>52057678.013340004</v>
      </c>
      <c r="V15" s="37" t="s">
        <v>169</v>
      </c>
    </row>
    <row r="16" spans="1:24" s="26" customFormat="1" ht="31.5" customHeight="1">
      <c r="A16" s="9" t="s">
        <v>33</v>
      </c>
      <c r="B16" s="145" t="s">
        <v>34</v>
      </c>
      <c r="C16" s="25" t="e">
        <f>#REF!</f>
        <v>#REF!</v>
      </c>
      <c r="D16" s="25" t="e">
        <f>#REF!*#REF!</f>
        <v>#REF!</v>
      </c>
      <c r="E16" s="25" t="e">
        <f>#REF!*#REF!</f>
        <v>#REF!</v>
      </c>
      <c r="F16" s="293" t="e">
        <f>#REF!*#REF!</f>
        <v>#REF!</v>
      </c>
      <c r="G16" s="244" t="e">
        <f t="shared" si="0"/>
        <v>#REF!</v>
      </c>
      <c r="H16" s="25" t="e">
        <f>#REF!</f>
        <v>#REF!</v>
      </c>
      <c r="I16" s="25" t="e">
        <f>#REF!</f>
        <v>#REF!</v>
      </c>
      <c r="J16" s="25" t="e">
        <f>#REF!*#REF!</f>
        <v>#REF!</v>
      </c>
      <c r="K16" s="25" t="e">
        <f>#REF!*#REF!</f>
        <v>#REF!</v>
      </c>
      <c r="L16" s="59" t="e">
        <f t="shared" si="1"/>
        <v>#REF!</v>
      </c>
      <c r="M16" s="247" t="e">
        <f t="shared" si="2"/>
        <v>#REF!</v>
      </c>
      <c r="N16" s="25" t="e">
        <f>#REF!</f>
        <v>#REF!</v>
      </c>
      <c r="O16" s="25" t="e">
        <f>#REF!*#REF!</f>
        <v>#REF!</v>
      </c>
      <c r="P16" s="25" t="e">
        <f>#REF!*#REF!</f>
        <v>#REF!</v>
      </c>
      <c r="Q16" s="59" t="e">
        <f t="shared" si="3"/>
        <v>#REF!</v>
      </c>
      <c r="R16" s="247" t="e">
        <f t="shared" si="4"/>
        <v>#REF!</v>
      </c>
      <c r="S16" s="25" t="e">
        <f>#REF!</f>
        <v>#REF!</v>
      </c>
      <c r="T16" s="25" t="e">
        <f>#REF!*#REF!</f>
        <v>#REF!</v>
      </c>
      <c r="U16" s="25" t="e">
        <f>#REF!*#REF!</f>
        <v>#REF!</v>
      </c>
    </row>
    <row r="17" spans="1:22" s="26" customFormat="1" ht="33.75" customHeight="1">
      <c r="A17" s="9" t="s">
        <v>35</v>
      </c>
      <c r="B17" s="145" t="s">
        <v>36</v>
      </c>
      <c r="C17" s="25" t="e">
        <f>#REF!</f>
        <v>#REF!</v>
      </c>
      <c r="D17" s="25" t="e">
        <f>#REF!*#REF!</f>
        <v>#REF!</v>
      </c>
      <c r="E17" s="25" t="e">
        <f>#REF!*#REF!</f>
        <v>#REF!</v>
      </c>
      <c r="F17" s="293" t="e">
        <f>#REF!*#REF!</f>
        <v>#REF!</v>
      </c>
      <c r="G17" s="244" t="e">
        <f t="shared" si="0"/>
        <v>#REF!</v>
      </c>
      <c r="H17" s="25" t="e">
        <f>#REF!</f>
        <v>#REF!</v>
      </c>
      <c r="I17" s="25" t="e">
        <f>#REF!</f>
        <v>#REF!</v>
      </c>
      <c r="J17" s="25" t="e">
        <f>#REF!*#REF!</f>
        <v>#REF!</v>
      </c>
      <c r="K17" s="25" t="e">
        <f>#REF!*#REF!</f>
        <v>#REF!</v>
      </c>
      <c r="L17" s="59" t="e">
        <f t="shared" si="1"/>
        <v>#REF!</v>
      </c>
      <c r="M17" s="247" t="e">
        <f t="shared" si="2"/>
        <v>#REF!</v>
      </c>
      <c r="N17" s="25" t="e">
        <f>#REF!</f>
        <v>#REF!</v>
      </c>
      <c r="O17" s="25">
        <v>1104861380.8793597</v>
      </c>
      <c r="P17" s="25">
        <v>868819581.68473995</v>
      </c>
      <c r="Q17" s="59" t="e">
        <f t="shared" si="3"/>
        <v>#REF!</v>
      </c>
      <c r="R17" s="247" t="e">
        <f t="shared" si="4"/>
        <v>#REF!</v>
      </c>
      <c r="S17" s="25" t="e">
        <f>#REF!</f>
        <v>#REF!</v>
      </c>
      <c r="T17" s="25">
        <v>926593395.63631999</v>
      </c>
      <c r="U17" s="25">
        <v>726179110.76101971</v>
      </c>
      <c r="V17" s="37" t="s">
        <v>169</v>
      </c>
    </row>
    <row r="18" spans="1:22" s="26" customFormat="1" ht="30.75" customHeight="1">
      <c r="A18" s="9" t="s">
        <v>37</v>
      </c>
      <c r="B18" s="145" t="s">
        <v>38</v>
      </c>
      <c r="C18" s="25" t="e">
        <f>#REF!</f>
        <v>#REF!</v>
      </c>
      <c r="D18" s="25" t="e">
        <f>#REF!*#REF!</f>
        <v>#REF!</v>
      </c>
      <c r="E18" s="25" t="e">
        <f>#REF!*#REF!</f>
        <v>#REF!</v>
      </c>
      <c r="F18" s="293" t="e">
        <f>#REF!*#REF!</f>
        <v>#REF!</v>
      </c>
      <c r="G18" s="244" t="e">
        <f t="shared" si="0"/>
        <v>#REF!</v>
      </c>
      <c r="H18" s="25" t="e">
        <f>#REF!</f>
        <v>#REF!</v>
      </c>
      <c r="I18" s="25" t="e">
        <f>#REF!</f>
        <v>#REF!</v>
      </c>
      <c r="J18" s="25" t="e">
        <f>#REF!*#REF!</f>
        <v>#REF!</v>
      </c>
      <c r="K18" s="25" t="e">
        <f>#REF!*#REF!</f>
        <v>#REF!</v>
      </c>
      <c r="L18" s="59" t="e">
        <f t="shared" si="1"/>
        <v>#REF!</v>
      </c>
      <c r="M18" s="247" t="e">
        <f t="shared" si="2"/>
        <v>#REF!</v>
      </c>
      <c r="N18" s="25" t="e">
        <f>#REF!</f>
        <v>#REF!</v>
      </c>
      <c r="O18" s="25" t="e">
        <f>#REF!*#REF!</f>
        <v>#REF!</v>
      </c>
      <c r="P18" s="25" t="e">
        <f>#REF!*#REF!</f>
        <v>#REF!</v>
      </c>
      <c r="Q18" s="59" t="e">
        <f t="shared" si="3"/>
        <v>#REF!</v>
      </c>
      <c r="R18" s="247" t="e">
        <f t="shared" si="4"/>
        <v>#REF!</v>
      </c>
      <c r="S18" s="25" t="e">
        <f>#REF!</f>
        <v>#REF!</v>
      </c>
      <c r="T18" s="25" t="e">
        <f>#REF!*#REF!</f>
        <v>#REF!</v>
      </c>
      <c r="U18" s="25" t="e">
        <f>#REF!*#REF!</f>
        <v>#REF!</v>
      </c>
    </row>
    <row r="19" spans="1:22" s="26" customFormat="1" ht="33.75" customHeight="1">
      <c r="A19" s="9" t="s">
        <v>69</v>
      </c>
      <c r="B19" s="145" t="s">
        <v>71</v>
      </c>
      <c r="C19" s="25" t="e">
        <f>#REF!</f>
        <v>#REF!</v>
      </c>
      <c r="D19" s="25" t="e">
        <f>#REF!*#REF!</f>
        <v>#REF!</v>
      </c>
      <c r="E19" s="25" t="e">
        <f>#REF!*#REF!</f>
        <v>#REF!</v>
      </c>
      <c r="F19" s="293" t="e">
        <f>#REF!*#REF!</f>
        <v>#REF!</v>
      </c>
      <c r="G19" s="244" t="e">
        <f t="shared" si="0"/>
        <v>#REF!</v>
      </c>
      <c r="H19" s="25" t="e">
        <f>#REF!</f>
        <v>#REF!</v>
      </c>
      <c r="I19" s="25" t="e">
        <f>#REF!</f>
        <v>#REF!</v>
      </c>
      <c r="J19" s="25" t="e">
        <f>#REF!*#REF!</f>
        <v>#REF!</v>
      </c>
      <c r="K19" s="25" t="e">
        <f>#REF!*#REF!</f>
        <v>#REF!</v>
      </c>
      <c r="L19" s="59" t="e">
        <f t="shared" si="1"/>
        <v>#REF!</v>
      </c>
      <c r="M19" s="247" t="e">
        <f t="shared" si="2"/>
        <v>#REF!</v>
      </c>
      <c r="N19" s="25" t="e">
        <f>#REF!</f>
        <v>#REF!</v>
      </c>
      <c r="O19" s="25" t="e">
        <f>#REF!*#REF!</f>
        <v>#REF!</v>
      </c>
      <c r="P19" s="25" t="e">
        <f>#REF!*#REF!</f>
        <v>#REF!</v>
      </c>
      <c r="Q19" s="59" t="e">
        <f t="shared" si="3"/>
        <v>#REF!</v>
      </c>
      <c r="R19" s="247" t="e">
        <f t="shared" si="4"/>
        <v>#REF!</v>
      </c>
      <c r="S19" s="25" t="e">
        <f>#REF!</f>
        <v>#REF!</v>
      </c>
      <c r="T19" s="25" t="e">
        <f>#REF!*#REF!</f>
        <v>#REF!</v>
      </c>
      <c r="U19" s="25" t="e">
        <f>#REF!*#REF!</f>
        <v>#REF!</v>
      </c>
    </row>
    <row r="20" spans="1:22" s="26" customFormat="1" ht="33.75" customHeight="1">
      <c r="A20" s="9" t="s">
        <v>70</v>
      </c>
      <c r="B20" s="145" t="s">
        <v>72</v>
      </c>
      <c r="C20" s="25" t="e">
        <f>#REF!</f>
        <v>#REF!</v>
      </c>
      <c r="D20" s="25" t="e">
        <f>#REF!*#REF!</f>
        <v>#REF!</v>
      </c>
      <c r="E20" s="25" t="e">
        <f>#REF!*#REF!</f>
        <v>#REF!</v>
      </c>
      <c r="F20" s="293" t="e">
        <f>#REF!*#REF!</f>
        <v>#REF!</v>
      </c>
      <c r="G20" s="244" t="e">
        <f t="shared" si="0"/>
        <v>#REF!</v>
      </c>
      <c r="H20" s="25" t="e">
        <f>#REF!</f>
        <v>#REF!</v>
      </c>
      <c r="I20" s="25" t="e">
        <f>#REF!</f>
        <v>#REF!</v>
      </c>
      <c r="J20" s="25" t="e">
        <f>#REF!*#REF!</f>
        <v>#REF!</v>
      </c>
      <c r="K20" s="25" t="e">
        <f>#REF!*#REF!</f>
        <v>#REF!</v>
      </c>
      <c r="L20" s="59" t="e">
        <f t="shared" si="1"/>
        <v>#REF!</v>
      </c>
      <c r="M20" s="247" t="e">
        <f t="shared" si="2"/>
        <v>#REF!</v>
      </c>
      <c r="N20" s="25" t="e">
        <f>#REF!</f>
        <v>#REF!</v>
      </c>
      <c r="O20" s="25" t="e">
        <f>#REF!*#REF!</f>
        <v>#REF!</v>
      </c>
      <c r="P20" s="25" t="e">
        <f>#REF!*#REF!</f>
        <v>#REF!</v>
      </c>
      <c r="Q20" s="59" t="e">
        <f t="shared" si="3"/>
        <v>#REF!</v>
      </c>
      <c r="R20" s="247" t="e">
        <f t="shared" si="4"/>
        <v>#REF!</v>
      </c>
      <c r="S20" s="25" t="e">
        <f>#REF!</f>
        <v>#REF!</v>
      </c>
      <c r="T20" s="25" t="e">
        <f>#REF!*#REF!</f>
        <v>#REF!</v>
      </c>
      <c r="U20" s="25" t="e">
        <f>#REF!*#REF!</f>
        <v>#REF!</v>
      </c>
    </row>
    <row r="21" spans="1:22" s="26" customFormat="1" ht="31.5" customHeight="1">
      <c r="A21" s="9" t="s">
        <v>39</v>
      </c>
      <c r="B21" s="145" t="s">
        <v>40</v>
      </c>
      <c r="C21" s="25" t="e">
        <f>#REF!</f>
        <v>#REF!</v>
      </c>
      <c r="D21" s="25" t="e">
        <f>#REF!*#REF!</f>
        <v>#REF!</v>
      </c>
      <c r="E21" s="25" t="e">
        <f>#REF!*#REF!</f>
        <v>#REF!</v>
      </c>
      <c r="F21" s="293" t="e">
        <f>#REF!*#REF!</f>
        <v>#REF!</v>
      </c>
      <c r="G21" s="244" t="e">
        <f t="shared" si="0"/>
        <v>#REF!</v>
      </c>
      <c r="H21" s="25" t="e">
        <f>#REF!</f>
        <v>#REF!</v>
      </c>
      <c r="I21" s="25" t="e">
        <f>#REF!</f>
        <v>#REF!</v>
      </c>
      <c r="J21" s="25" t="e">
        <f>#REF!*#REF!</f>
        <v>#REF!</v>
      </c>
      <c r="K21" s="25" t="e">
        <f>#REF!*#REF!</f>
        <v>#REF!</v>
      </c>
      <c r="L21" s="59" t="e">
        <f t="shared" si="1"/>
        <v>#REF!</v>
      </c>
      <c r="M21" s="247" t="e">
        <f t="shared" si="2"/>
        <v>#REF!</v>
      </c>
      <c r="N21" s="25" t="e">
        <f>#REF!</f>
        <v>#REF!</v>
      </c>
      <c r="O21" s="25" t="e">
        <f>#REF!*#REF!</f>
        <v>#REF!</v>
      </c>
      <c r="P21" s="25" t="e">
        <f>#REF!*#REF!</f>
        <v>#REF!</v>
      </c>
      <c r="Q21" s="59" t="e">
        <f t="shared" si="3"/>
        <v>#REF!</v>
      </c>
      <c r="R21" s="247" t="e">
        <f t="shared" si="4"/>
        <v>#REF!</v>
      </c>
      <c r="S21" s="25" t="e">
        <f>#REF!</f>
        <v>#REF!</v>
      </c>
      <c r="T21" s="25" t="e">
        <f>#REF!*#REF!</f>
        <v>#REF!</v>
      </c>
      <c r="U21" s="25" t="e">
        <f>#REF!*#REF!</f>
        <v>#REF!</v>
      </c>
    </row>
    <row r="22" spans="1:22" s="26" customFormat="1" ht="33.75" customHeight="1">
      <c r="A22" s="9" t="s">
        <v>41</v>
      </c>
      <c r="B22" s="145" t="s">
        <v>42</v>
      </c>
      <c r="C22" s="25" t="e">
        <f>#REF!</f>
        <v>#REF!</v>
      </c>
      <c r="D22" s="25" t="e">
        <f>#REF!*#REF!</f>
        <v>#REF!</v>
      </c>
      <c r="E22" s="25" t="e">
        <f>#REF!*#REF!</f>
        <v>#REF!</v>
      </c>
      <c r="F22" s="293" t="e">
        <f>#REF!*#REF!</f>
        <v>#REF!</v>
      </c>
      <c r="G22" s="244" t="e">
        <f t="shared" si="0"/>
        <v>#REF!</v>
      </c>
      <c r="H22" s="25" t="e">
        <f>#REF!</f>
        <v>#REF!</v>
      </c>
      <c r="I22" s="25" t="e">
        <f>#REF!</f>
        <v>#REF!</v>
      </c>
      <c r="J22" s="25" t="e">
        <f>#REF!*#REF!</f>
        <v>#REF!</v>
      </c>
      <c r="K22" s="25" t="e">
        <f>#REF!*#REF!</f>
        <v>#REF!</v>
      </c>
      <c r="L22" s="59" t="e">
        <f t="shared" si="1"/>
        <v>#REF!</v>
      </c>
      <c r="M22" s="247" t="e">
        <f t="shared" si="2"/>
        <v>#REF!</v>
      </c>
      <c r="N22" s="25" t="e">
        <f>#REF!</f>
        <v>#REF!</v>
      </c>
      <c r="O22" s="25" t="e">
        <f>#REF!*#REF!</f>
        <v>#REF!</v>
      </c>
      <c r="P22" s="25" t="e">
        <f>#REF!*#REF!</f>
        <v>#REF!</v>
      </c>
      <c r="Q22" s="59" t="e">
        <f t="shared" si="3"/>
        <v>#REF!</v>
      </c>
      <c r="R22" s="247" t="e">
        <f t="shared" si="4"/>
        <v>#REF!</v>
      </c>
      <c r="S22" s="25" t="e">
        <f>#REF!</f>
        <v>#REF!</v>
      </c>
      <c r="T22" s="25" t="e">
        <f>#REF!*#REF!</f>
        <v>#REF!</v>
      </c>
      <c r="U22" s="25" t="e">
        <f>#REF!*#REF!</f>
        <v>#REF!</v>
      </c>
    </row>
    <row r="23" spans="1:22" s="26" customFormat="1" ht="27.75" customHeight="1">
      <c r="A23" s="9" t="s">
        <v>43</v>
      </c>
      <c r="B23" s="145" t="s">
        <v>44</v>
      </c>
      <c r="C23" s="25" t="e">
        <f>#REF!</f>
        <v>#REF!</v>
      </c>
      <c r="D23" s="25" t="e">
        <f>#REF!*#REF!</f>
        <v>#REF!</v>
      </c>
      <c r="E23" s="25" t="e">
        <f>#REF!*#REF!</f>
        <v>#REF!</v>
      </c>
      <c r="F23" s="293" t="e">
        <f>#REF!*#REF!</f>
        <v>#REF!</v>
      </c>
      <c r="G23" s="244" t="e">
        <f t="shared" si="0"/>
        <v>#REF!</v>
      </c>
      <c r="H23" s="25" t="e">
        <f>#REF!</f>
        <v>#REF!</v>
      </c>
      <c r="I23" s="25" t="e">
        <f>#REF!</f>
        <v>#REF!</v>
      </c>
      <c r="J23" s="25" t="e">
        <f>#REF!*#REF!</f>
        <v>#REF!</v>
      </c>
      <c r="K23" s="25" t="e">
        <f>#REF!*#REF!</f>
        <v>#REF!</v>
      </c>
      <c r="L23" s="59" t="e">
        <f t="shared" si="1"/>
        <v>#REF!</v>
      </c>
      <c r="M23" s="247" t="e">
        <f t="shared" si="2"/>
        <v>#REF!</v>
      </c>
      <c r="N23" s="25" t="e">
        <f>#REF!</f>
        <v>#REF!</v>
      </c>
      <c r="O23" s="25" t="e">
        <f>#REF!*#REF!</f>
        <v>#REF!</v>
      </c>
      <c r="P23" s="25" t="e">
        <f>#REF!*#REF!</f>
        <v>#REF!</v>
      </c>
      <c r="Q23" s="59" t="e">
        <f t="shared" si="3"/>
        <v>#REF!</v>
      </c>
      <c r="R23" s="247" t="e">
        <f t="shared" si="4"/>
        <v>#REF!</v>
      </c>
      <c r="S23" s="25" t="e">
        <f>#REF!</f>
        <v>#REF!</v>
      </c>
      <c r="T23" s="25" t="e">
        <f>#REF!*#REF!</f>
        <v>#REF!</v>
      </c>
      <c r="U23" s="25" t="e">
        <f>#REF!*#REF!</f>
        <v>#REF!</v>
      </c>
    </row>
    <row r="24" spans="1:22" s="26" customFormat="1" ht="33.75" customHeight="1" thickBot="1">
      <c r="A24" s="10" t="s">
        <v>46</v>
      </c>
      <c r="B24" s="152" t="s">
        <v>68</v>
      </c>
      <c r="C24" s="25" t="e">
        <f>#REF!</f>
        <v>#REF!</v>
      </c>
      <c r="D24" s="25" t="e">
        <f>#REF!*#REF!</f>
        <v>#REF!</v>
      </c>
      <c r="E24" s="25" t="e">
        <f>#REF!*#REF!</f>
        <v>#REF!</v>
      </c>
      <c r="F24" s="293" t="e">
        <f>#REF!*#REF!</f>
        <v>#REF!</v>
      </c>
      <c r="G24" s="245" t="e">
        <f t="shared" si="0"/>
        <v>#REF!</v>
      </c>
      <c r="H24" s="25" t="e">
        <f>#REF!</f>
        <v>#REF!</v>
      </c>
      <c r="I24" s="25" t="e">
        <f>#REF!</f>
        <v>#REF!</v>
      </c>
      <c r="J24" s="25" t="e">
        <f>#REF!*#REF!</f>
        <v>#REF!</v>
      </c>
      <c r="K24" s="25" t="e">
        <f>#REF!*#REF!</f>
        <v>#REF!</v>
      </c>
      <c r="L24" s="153" t="e">
        <f t="shared" si="1"/>
        <v>#REF!</v>
      </c>
      <c r="M24" s="248" t="e">
        <f t="shared" si="2"/>
        <v>#REF!</v>
      </c>
      <c r="N24" s="25" t="e">
        <f>#REF!</f>
        <v>#REF!</v>
      </c>
      <c r="O24" s="25" t="e">
        <f>#REF!*#REF!</f>
        <v>#REF!</v>
      </c>
      <c r="P24" s="25" t="e">
        <f>#REF!*#REF!</f>
        <v>#REF!</v>
      </c>
      <c r="Q24" s="153" t="e">
        <f t="shared" si="3"/>
        <v>#REF!</v>
      </c>
      <c r="R24" s="248" t="e">
        <f t="shared" si="4"/>
        <v>#REF!</v>
      </c>
      <c r="S24" s="25" t="e">
        <f>#REF!</f>
        <v>#REF!</v>
      </c>
      <c r="T24" s="25" t="e">
        <f>#REF!*#REF!</f>
        <v>#REF!</v>
      </c>
      <c r="U24" s="25" t="e">
        <f>#REF!*#REF!</f>
        <v>#REF!</v>
      </c>
    </row>
    <row r="25" spans="1:22" s="26" customFormat="1" ht="33.75" customHeight="1" thickBot="1">
      <c r="A25" s="626" t="s">
        <v>160</v>
      </c>
      <c r="B25" s="627"/>
      <c r="C25" s="230" t="e">
        <f>SUM(C10:C24)</f>
        <v>#REF!</v>
      </c>
      <c r="D25" s="230" t="e">
        <f>SUM(D10:D24)</f>
        <v>#REF!</v>
      </c>
      <c r="E25" s="230" t="e">
        <f>SUM(E10:E24)</f>
        <v>#REF!</v>
      </c>
      <c r="F25" s="230" t="e">
        <f>SUM(F10:F24)</f>
        <v>#REF!</v>
      </c>
      <c r="G25" s="296" t="e">
        <f t="shared" si="0"/>
        <v>#REF!</v>
      </c>
      <c r="H25" s="230" t="e">
        <f>SUM(H10:H24)</f>
        <v>#REF!</v>
      </c>
      <c r="I25" s="230" t="e">
        <f>SUM(I10:I24)</f>
        <v>#REF!</v>
      </c>
      <c r="J25" s="230" t="e">
        <f>SUM(J10:J24)</f>
        <v>#REF!</v>
      </c>
      <c r="K25" s="230" t="e">
        <f>SUM(K10:K24)</f>
        <v>#REF!</v>
      </c>
      <c r="L25" s="230" t="e">
        <f>SUM(L10:L24)</f>
        <v>#REF!</v>
      </c>
      <c r="M25" s="231" t="e">
        <f t="shared" si="2"/>
        <v>#REF!</v>
      </c>
      <c r="N25" s="230" t="e">
        <f>N10+N11+N12+N13+N14+N15+N16+N17+N18+N19+N20+N21+N22+N23+N24</f>
        <v>#REF!</v>
      </c>
      <c r="O25" s="230" t="e">
        <f>O10+O11+O12+O13+O14+O15+O16+O17+O18+O19+O20+O21+O22+O23+O24</f>
        <v>#REF!</v>
      </c>
      <c r="P25" s="230" t="e">
        <f>P10+P11+P12+P13+P14+P15+P16+P17+P18+P19+P20+P21+P22+P23+P24</f>
        <v>#REF!</v>
      </c>
      <c r="Q25" s="230" t="e">
        <f>Q10+Q11+Q12+Q13+Q14+Q15+Q16+Q17+Q18+Q19+Q20+Q21+Q22+Q23+Q24</f>
        <v>#REF!</v>
      </c>
      <c r="R25" s="232" t="e">
        <f t="shared" si="4"/>
        <v>#REF!</v>
      </c>
      <c r="S25" s="230" t="e">
        <f>S10+S11+S12+S13+S14+S15+S16+S17+S18+S19+S20+S21+S22+S23+S24</f>
        <v>#REF!</v>
      </c>
      <c r="T25" s="230" t="e">
        <f>T10+T11+T12+T13+T14+T15+T16+T17+T18+T19+T20+T21+T22+T23+T24</f>
        <v>#REF!</v>
      </c>
      <c r="U25" s="233" t="e">
        <f>U10+U11+U12+U13+U14+U15+U16+U17+U18+U19+U20+U21+U22+U23+U24</f>
        <v>#REF!</v>
      </c>
    </row>
    <row r="26" spans="1:22" s="26" customFormat="1" ht="31.5" customHeight="1">
      <c r="A26" s="97" t="s">
        <v>87</v>
      </c>
      <c r="B26" s="237" t="s">
        <v>91</v>
      </c>
      <c r="C26" s="154"/>
      <c r="D26" s="154"/>
      <c r="E26" s="154"/>
      <c r="F26" s="294" t="e">
        <f>#REF!*#REF!</f>
        <v>#REF!</v>
      </c>
      <c r="G26" s="155"/>
      <c r="H26" s="155"/>
      <c r="I26" s="155"/>
      <c r="J26" s="155"/>
      <c r="K26" s="155"/>
      <c r="L26" s="156"/>
      <c r="M26" s="155"/>
      <c r="N26" s="25" t="e">
        <f>#REF!</f>
        <v>#REF!</v>
      </c>
      <c r="O26" s="25" t="e">
        <f>#REF!*#REF!</f>
        <v>#REF!</v>
      </c>
      <c r="P26" s="25" t="e">
        <f>#REF!*#REF!</f>
        <v>#REF!</v>
      </c>
      <c r="Q26" s="158" t="e">
        <f>F26-O26</f>
        <v>#REF!</v>
      </c>
      <c r="R26" s="249" t="e">
        <f t="shared" si="4"/>
        <v>#REF!</v>
      </c>
      <c r="S26" s="25" t="e">
        <f>#REF!</f>
        <v>#REF!</v>
      </c>
      <c r="T26" s="25" t="e">
        <f>#REF!*#REF!</f>
        <v>#REF!</v>
      </c>
      <c r="U26" s="25" t="e">
        <f>#REF!*#REF!</f>
        <v>#REF!</v>
      </c>
    </row>
    <row r="27" spans="1:22" s="26" customFormat="1" ht="31.5" customHeight="1">
      <c r="A27" s="95" t="s">
        <v>86</v>
      </c>
      <c r="B27" s="145" t="s">
        <v>92</v>
      </c>
      <c r="C27" s="101"/>
      <c r="D27" s="101"/>
      <c r="E27" s="101"/>
      <c r="F27" s="57" t="e">
        <f>#REF!*#REF!</f>
        <v>#REF!</v>
      </c>
      <c r="G27" s="102"/>
      <c r="H27" s="102"/>
      <c r="I27" s="102"/>
      <c r="J27" s="102"/>
      <c r="K27" s="102"/>
      <c r="L27" s="147"/>
      <c r="M27" s="102"/>
      <c r="N27" s="25" t="e">
        <f>#REF!</f>
        <v>#REF!</v>
      </c>
      <c r="O27" s="25" t="e">
        <f>#REF!*#REF!</f>
        <v>#REF!</v>
      </c>
      <c r="P27" s="25" t="e">
        <f>#REF!*#REF!</f>
        <v>#REF!</v>
      </c>
      <c r="Q27" s="59" t="e">
        <f>F27-O27</f>
        <v>#REF!</v>
      </c>
      <c r="R27" s="247" t="e">
        <f t="shared" si="4"/>
        <v>#REF!</v>
      </c>
      <c r="S27" s="25" t="e">
        <f>#REF!</f>
        <v>#REF!</v>
      </c>
      <c r="T27" s="25" t="e">
        <f>#REF!*#REF!</f>
        <v>#REF!</v>
      </c>
      <c r="U27" s="25" t="e">
        <f>#REF!*#REF!</f>
        <v>#REF!</v>
      </c>
    </row>
    <row r="28" spans="1:22" s="26" customFormat="1" ht="33.75" customHeight="1">
      <c r="A28" s="95" t="s">
        <v>88</v>
      </c>
      <c r="B28" s="145" t="s">
        <v>90</v>
      </c>
      <c r="C28" s="101"/>
      <c r="D28" s="101"/>
      <c r="E28" s="101"/>
      <c r="F28" s="57" t="e">
        <f>#REF!*#REF!</f>
        <v>#REF!</v>
      </c>
      <c r="G28" s="102"/>
      <c r="H28" s="102"/>
      <c r="I28" s="102"/>
      <c r="J28" s="102"/>
      <c r="K28" s="102"/>
      <c r="L28" s="146"/>
      <c r="M28" s="102"/>
      <c r="N28" s="25" t="e">
        <f>#REF!</f>
        <v>#REF!</v>
      </c>
      <c r="O28" s="25">
        <v>3922221270.8768611</v>
      </c>
      <c r="P28" s="25">
        <v>3122706144.1310582</v>
      </c>
      <c r="Q28" s="59" t="e">
        <f>F28-O28</f>
        <v>#REF!</v>
      </c>
      <c r="R28" s="247" t="e">
        <f t="shared" si="4"/>
        <v>#REF!</v>
      </c>
      <c r="S28" s="25" t="e">
        <f>#REF!</f>
        <v>#REF!</v>
      </c>
      <c r="T28" s="25" t="e">
        <f>#REF!*#REF!</f>
        <v>#REF!</v>
      </c>
      <c r="U28" s="25" t="e">
        <f>#REF!*#REF!</f>
        <v>#REF!</v>
      </c>
      <c r="V28" s="37" t="s">
        <v>169</v>
      </c>
    </row>
    <row r="29" spans="1:22" s="26" customFormat="1" ht="33.75" customHeight="1" thickBot="1">
      <c r="A29" s="96" t="s">
        <v>89</v>
      </c>
      <c r="B29" s="238" t="s">
        <v>93</v>
      </c>
      <c r="C29" s="107"/>
      <c r="D29" s="107"/>
      <c r="E29" s="107"/>
      <c r="F29" s="295" t="e">
        <f>#REF!*#REF!</f>
        <v>#REF!</v>
      </c>
      <c r="G29" s="159"/>
      <c r="H29" s="159"/>
      <c r="I29" s="159"/>
      <c r="J29" s="159"/>
      <c r="K29" s="159"/>
      <c r="L29" s="160"/>
      <c r="M29" s="159"/>
      <c r="N29" s="25" t="e">
        <f>#REF!</f>
        <v>#REF!</v>
      </c>
      <c r="O29" s="25" t="e">
        <f>#REF!*#REF!</f>
        <v>#REF!</v>
      </c>
      <c r="P29" s="25" t="e">
        <f>#REF!*#REF!</f>
        <v>#REF!</v>
      </c>
      <c r="Q29" s="63" t="e">
        <f>F29-O29</f>
        <v>#REF!</v>
      </c>
      <c r="R29" s="304" t="e">
        <f t="shared" si="4"/>
        <v>#REF!</v>
      </c>
      <c r="S29" s="25" t="e">
        <f>#REF!</f>
        <v>#REF!</v>
      </c>
      <c r="T29" s="25" t="e">
        <f>#REF!*#REF!</f>
        <v>#REF!</v>
      </c>
      <c r="U29" s="25" t="e">
        <f>#REF!*#REF!</f>
        <v>#REF!</v>
      </c>
    </row>
    <row r="30" spans="1:22" s="26" customFormat="1" ht="33.75" customHeight="1" thickBot="1">
      <c r="A30" s="773" t="s">
        <v>161</v>
      </c>
      <c r="B30" s="774"/>
      <c r="C30" s="281"/>
      <c r="D30" s="281"/>
      <c r="E30" s="281"/>
      <c r="F30" s="234" t="e">
        <f>SUM(F26:F29)</f>
        <v>#REF!</v>
      </c>
      <c r="G30" s="282"/>
      <c r="H30" s="283"/>
      <c r="I30" s="283"/>
      <c r="J30" s="283"/>
      <c r="K30" s="283"/>
      <c r="L30" s="284"/>
      <c r="M30" s="284"/>
      <c r="N30" s="234" t="e">
        <f>SUM(N26:N29)</f>
        <v>#REF!</v>
      </c>
      <c r="O30" s="234" t="e">
        <f>SUM(O26:O29)</f>
        <v>#REF!</v>
      </c>
      <c r="P30" s="234" t="e">
        <f>SUM(P26:P29)</f>
        <v>#REF!</v>
      </c>
      <c r="Q30" s="234" t="e">
        <f>SUM(Q26:Q29)</f>
        <v>#REF!</v>
      </c>
      <c r="R30" s="235" t="e">
        <f t="shared" si="4"/>
        <v>#REF!</v>
      </c>
      <c r="S30" s="234" t="e">
        <f>SUM(S26:S29)</f>
        <v>#REF!</v>
      </c>
      <c r="T30" s="234" t="e">
        <f>SUM(T26:T29)</f>
        <v>#REF!</v>
      </c>
      <c r="U30" s="236" t="e">
        <f>SUM(U26:U29)</f>
        <v>#REF!</v>
      </c>
    </row>
    <row r="31" spans="1:22" s="26" customFormat="1" ht="54" customHeight="1">
      <c r="A31" s="775" t="s">
        <v>162</v>
      </c>
      <c r="B31" s="775"/>
      <c r="C31" s="239" t="e">
        <f>C25</f>
        <v>#REF!</v>
      </c>
      <c r="D31" s="239" t="e">
        <f>D25</f>
        <v>#REF!</v>
      </c>
      <c r="E31" s="239" t="e">
        <f>E25</f>
        <v>#REF!</v>
      </c>
      <c r="F31" s="239" t="e">
        <f>F25+F30</f>
        <v>#REF!</v>
      </c>
      <c r="G31" s="240"/>
      <c r="H31" s="239" t="e">
        <f>H25</f>
        <v>#REF!</v>
      </c>
      <c r="I31" s="239" t="e">
        <f>I25</f>
        <v>#REF!</v>
      </c>
      <c r="J31" s="239" t="e">
        <f>J25</f>
        <v>#REF!</v>
      </c>
      <c r="K31" s="239" t="e">
        <f>K25</f>
        <v>#REF!</v>
      </c>
      <c r="L31" s="241"/>
      <c r="M31" s="241"/>
      <c r="N31" s="239" t="e">
        <f>N30+N25</f>
        <v>#REF!</v>
      </c>
      <c r="O31" s="239" t="e">
        <f>O30+O25</f>
        <v>#REF!</v>
      </c>
      <c r="P31" s="239" t="e">
        <f>P30+P25</f>
        <v>#REF!</v>
      </c>
      <c r="Q31" s="239" t="e">
        <f>Q30+Q25</f>
        <v>#REF!</v>
      </c>
      <c r="R31" s="242" t="e">
        <f t="shared" si="4"/>
        <v>#REF!</v>
      </c>
      <c r="S31" s="239" t="e">
        <f>S25+S30</f>
        <v>#REF!</v>
      </c>
      <c r="T31" s="239" t="e">
        <f>T25+T30</f>
        <v>#REF!</v>
      </c>
      <c r="U31" s="239" t="e">
        <f>U25+U30</f>
        <v>#REF!</v>
      </c>
    </row>
    <row r="32" spans="1:22" s="26" customFormat="1">
      <c r="A32" s="29"/>
      <c r="B32" s="32"/>
      <c r="D32" s="15"/>
      <c r="F32" s="29"/>
      <c r="G32" s="31"/>
      <c r="H32" s="29"/>
      <c r="I32" s="29"/>
      <c r="J32" s="29"/>
      <c r="K32" s="29"/>
      <c r="M32" s="29"/>
      <c r="N32" s="30"/>
      <c r="O32" s="30"/>
      <c r="P32" s="30"/>
      <c r="Q32" s="29"/>
      <c r="R32" s="29"/>
    </row>
    <row r="33" spans="1:24" s="26" customFormat="1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>
      <c r="A34" s="29"/>
      <c r="B34" s="32"/>
      <c r="D34" s="15"/>
      <c r="E34" s="29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ht="15">
      <c r="A35" s="29"/>
      <c r="B35" s="32"/>
      <c r="D35" s="15"/>
      <c r="F35" s="33"/>
      <c r="G35" s="34"/>
      <c r="H35" s="33"/>
      <c r="I35" s="33"/>
      <c r="J35" s="33"/>
      <c r="K35" s="33"/>
      <c r="L35" s="33"/>
      <c r="M35" s="33"/>
      <c r="N35" s="33"/>
      <c r="O35" s="291"/>
      <c r="P35" s="33"/>
      <c r="Q35" s="33"/>
      <c r="R35" s="33"/>
      <c r="S35" s="33"/>
      <c r="T35" s="33"/>
    </row>
    <row r="36" spans="1:24" s="26" customFormat="1">
      <c r="A36" s="29"/>
      <c r="B36" s="32"/>
      <c r="D36" s="15"/>
      <c r="F36" s="16"/>
      <c r="G36" s="16"/>
      <c r="H36" s="16"/>
      <c r="I36" s="16"/>
      <c r="J36" s="16"/>
      <c r="K36" s="16"/>
      <c r="L36" s="16"/>
      <c r="M36" s="17"/>
      <c r="N36" s="17"/>
      <c r="O36" s="93"/>
      <c r="P36" s="17"/>
      <c r="Q36" s="17"/>
      <c r="R36" s="17"/>
    </row>
    <row r="37" spans="1:24" s="26" customFormat="1">
      <c r="A37" s="29"/>
      <c r="B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24" s="26" customFormat="1">
      <c r="A38" s="29"/>
      <c r="B38" s="32"/>
      <c r="D38" s="15"/>
      <c r="G38" s="35"/>
    </row>
    <row r="39" spans="1:24" s="26" customFormat="1">
      <c r="A39" s="29"/>
      <c r="B39" s="32"/>
      <c r="D39" s="15"/>
      <c r="G39" s="35"/>
    </row>
    <row r="40" spans="1:24" s="26" customFormat="1">
      <c r="A40" s="29"/>
      <c r="B40" s="32"/>
      <c r="D40" s="15"/>
      <c r="G40" s="35"/>
    </row>
    <row r="41" spans="1:24" s="26" customFormat="1">
      <c r="A41" s="29"/>
      <c r="B41" s="32"/>
      <c r="G41" s="36"/>
    </row>
    <row r="42" spans="1:24">
      <c r="A42" s="11"/>
      <c r="B42" s="3"/>
      <c r="C42" s="3"/>
      <c r="D42" s="3"/>
      <c r="E42" s="3"/>
      <c r="F42" s="3"/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11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11"/>
      <c r="B44" s="3"/>
      <c r="C44" s="3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11"/>
      <c r="B45" s="12"/>
      <c r="C45" s="3"/>
      <c r="D45" s="13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11"/>
      <c r="B46" s="12"/>
      <c r="C46" s="3"/>
      <c r="D46" s="1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11"/>
      <c r="B47" s="12"/>
      <c r="C47" s="3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11"/>
      <c r="B48" s="12"/>
      <c r="C48" s="3"/>
      <c r="D48" s="1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11"/>
      <c r="B49" s="12"/>
      <c r="C49" s="3"/>
      <c r="D49" s="3"/>
      <c r="E49" s="3"/>
      <c r="F49" s="3"/>
      <c r="G49" s="4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>
      <c r="A50" s="11"/>
      <c r="B50" s="12"/>
      <c r="C50" s="3"/>
      <c r="D50" s="3"/>
      <c r="E50" s="3"/>
      <c r="F50" s="3"/>
      <c r="G50" s="4"/>
      <c r="H50" s="2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>
      <c r="A51" s="11"/>
      <c r="B51" s="12"/>
      <c r="C51" s="3"/>
      <c r="D51" s="20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>
      <c r="A52" s="11"/>
      <c r="B52" s="12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>
      <c r="A53" s="11"/>
      <c r="B53" s="12"/>
      <c r="C53" s="3"/>
      <c r="D53" s="1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>
      <c r="A54" s="11"/>
      <c r="B54" s="12"/>
      <c r="C54" s="3"/>
      <c r="D54" s="1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>
      <c r="A55" s="11"/>
      <c r="B55" s="12"/>
      <c r="C55" s="3"/>
      <c r="D55" s="1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>
      <c r="A56" s="11"/>
      <c r="B56" s="12"/>
      <c r="C56" s="3"/>
      <c r="D56" s="1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>
      <c r="A57" s="11"/>
      <c r="B57" s="12"/>
      <c r="C57" s="3"/>
      <c r="D57" s="3"/>
      <c r="E57" s="3"/>
      <c r="F57" s="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>
      <c r="A58" s="11"/>
      <c r="B58" s="12"/>
      <c r="C58" s="3"/>
      <c r="D58" s="3"/>
      <c r="E58" s="3"/>
      <c r="F58" s="3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>
      <c r="A59" s="11"/>
      <c r="B59" s="12"/>
      <c r="C59" s="3"/>
      <c r="D59" s="20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>
      <c r="A60" s="11"/>
      <c r="B60" s="12"/>
      <c r="C60" s="3"/>
      <c r="D60" s="20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>
      <c r="A61" s="11"/>
      <c r="B61" s="12"/>
      <c r="C61" s="3"/>
      <c r="D61" s="1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>
      <c r="A63" s="11"/>
      <c r="B63" s="12"/>
      <c r="C63" s="3"/>
      <c r="D63" s="1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>
      <c r="A65" s="20"/>
      <c r="B65" s="3"/>
      <c r="C65" s="3"/>
      <c r="D65" s="3"/>
      <c r="E65" s="3"/>
      <c r="F65" s="3"/>
      <c r="G65" s="4"/>
      <c r="H65" s="2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>
      <c r="A66" s="20"/>
      <c r="B66" s="3"/>
      <c r="C66" s="3"/>
      <c r="D66" s="3"/>
      <c r="E66" s="3"/>
      <c r="F66" s="3"/>
      <c r="G66" s="4"/>
      <c r="H66" s="2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>
      <c r="A67" s="20"/>
      <c r="B67" s="3"/>
      <c r="C67" s="3"/>
      <c r="D67" s="3"/>
      <c r="E67" s="3"/>
      <c r="F67" s="3"/>
      <c r="G67" s="4"/>
      <c r="H67" s="2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>
      <c r="A68" s="20"/>
      <c r="B68" s="3"/>
      <c r="C68" s="3"/>
      <c r="D68" s="3"/>
      <c r="E68" s="3"/>
      <c r="F68" s="3"/>
      <c r="G68" s="4"/>
      <c r="H68" s="2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>
      <c r="A69" s="20"/>
      <c r="B69" s="3"/>
      <c r="C69" s="3"/>
      <c r="D69" s="3"/>
      <c r="E69" s="3"/>
      <c r="F69" s="3"/>
      <c r="G69" s="4"/>
      <c r="H69" s="2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>
      <c r="A70" s="20"/>
      <c r="B70" s="3"/>
      <c r="C70" s="3"/>
      <c r="D70" s="3"/>
      <c r="E70" s="3"/>
      <c r="F70" s="3"/>
      <c r="G70" s="4"/>
      <c r="H70" s="2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>
      <c r="A71" s="20"/>
      <c r="B71" s="3"/>
      <c r="C71" s="3"/>
      <c r="D71" s="3"/>
      <c r="E71" s="3"/>
      <c r="F71" s="3"/>
      <c r="G71" s="4"/>
      <c r="H71" s="2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>
      <c r="A72" s="20"/>
      <c r="B72" s="3"/>
      <c r="C72" s="3"/>
      <c r="D72" s="3"/>
      <c r="E72" s="3"/>
      <c r="F72" s="3"/>
      <c r="G72" s="4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>
      <c r="A73" s="20"/>
      <c r="B73" s="3"/>
      <c r="C73" s="3"/>
      <c r="D73" s="3"/>
      <c r="E73" s="3"/>
      <c r="F73" s="3"/>
      <c r="G73" s="4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>
      <c r="A74" s="20"/>
      <c r="B74" s="3"/>
      <c r="C74" s="3"/>
      <c r="D74" s="3"/>
      <c r="E74" s="3"/>
      <c r="F74" s="3"/>
      <c r="G74" s="4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>
      <c r="A75" s="20"/>
      <c r="B75" s="3"/>
      <c r="C75" s="3"/>
      <c r="D75" s="3"/>
      <c r="E75" s="3"/>
      <c r="F75" s="3"/>
      <c r="G75" s="4"/>
      <c r="H75" s="2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>
      <c r="A76" s="20"/>
      <c r="B76" s="3"/>
      <c r="C76" s="3"/>
      <c r="D76" s="3"/>
      <c r="E76" s="3"/>
      <c r="F76" s="3"/>
      <c r="G76" s="4"/>
      <c r="H76" s="2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>
      <c r="A77" s="20"/>
      <c r="B77" s="3"/>
      <c r="C77" s="3"/>
      <c r="D77" s="3"/>
      <c r="E77" s="3"/>
      <c r="F77" s="3"/>
      <c r="G77" s="4"/>
      <c r="H77" s="2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>
      <c r="A78" s="20"/>
      <c r="B78" s="3"/>
      <c r="C78" s="3"/>
      <c r="D78" s="3"/>
      <c r="E78" s="3"/>
      <c r="F78" s="3"/>
      <c r="G78" s="4"/>
      <c r="H78" s="2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>
      <c r="A79" s="20"/>
      <c r="B79" s="3"/>
      <c r="C79" s="3"/>
      <c r="D79" s="3"/>
      <c r="E79" s="3"/>
      <c r="F79" s="3"/>
      <c r="G79" s="4"/>
      <c r="H79" s="2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>
      <c r="A80" s="20"/>
      <c r="B80" s="3"/>
      <c r="C80" s="3"/>
      <c r="D80" s="3"/>
      <c r="E80" s="3"/>
      <c r="F80" s="3"/>
      <c r="G80" s="4"/>
      <c r="H80" s="2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>
      <c r="A81" s="20"/>
      <c r="B81" s="3"/>
      <c r="C81" s="3"/>
      <c r="D81" s="3"/>
      <c r="E81" s="3"/>
      <c r="F81" s="3"/>
      <c r="G81" s="4"/>
      <c r="H81" s="2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>
      <c r="A82" s="20"/>
      <c r="B82" s="3"/>
      <c r="C82" s="3"/>
      <c r="D82" s="3"/>
      <c r="E82" s="3"/>
      <c r="F82" s="3"/>
      <c r="G82" s="4"/>
      <c r="H82" s="2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>
      <c r="A83" s="20"/>
      <c r="B83" s="3"/>
      <c r="C83" s="3"/>
      <c r="D83" s="3"/>
      <c r="E83" s="3"/>
      <c r="F83" s="3"/>
      <c r="G83" s="4"/>
      <c r="H83" s="2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>
      <c r="A84" s="20"/>
      <c r="B84" s="3"/>
      <c r="C84" s="3"/>
      <c r="D84" s="3"/>
      <c r="E84" s="3"/>
      <c r="F84" s="3"/>
      <c r="G84" s="4"/>
      <c r="H84" s="2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>
      <c r="A85" s="20"/>
      <c r="B85" s="3"/>
      <c r="C85" s="3"/>
      <c r="D85" s="3"/>
      <c r="E85" s="3"/>
      <c r="F85" s="3"/>
      <c r="G85" s="4"/>
      <c r="H85" s="2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>
      <c r="A86" s="20"/>
      <c r="B86" s="3"/>
      <c r="C86" s="3"/>
      <c r="D86" s="3"/>
      <c r="E86" s="3"/>
      <c r="F86" s="3"/>
      <c r="G86" s="4"/>
      <c r="H86" s="2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>
      <c r="A87" s="20"/>
      <c r="B87" s="3"/>
      <c r="C87" s="3"/>
      <c r="D87" s="3"/>
      <c r="E87" s="3"/>
      <c r="F87" s="3"/>
      <c r="G87" s="4"/>
      <c r="H87" s="2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>
      <c r="A88" s="20"/>
      <c r="B88" s="3"/>
      <c r="C88" s="3"/>
      <c r="D88" s="3"/>
      <c r="E88" s="3"/>
      <c r="F88" s="3"/>
      <c r="G88" s="4"/>
      <c r="H88" s="2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>
      <c r="A89" s="20"/>
      <c r="B89" s="3"/>
      <c r="C89" s="3"/>
      <c r="D89" s="3"/>
      <c r="E89" s="3"/>
      <c r="F89" s="3"/>
      <c r="G89" s="4"/>
      <c r="H89" s="2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>
      <c r="A90" s="20"/>
      <c r="B90" s="3"/>
      <c r="C90" s="3"/>
      <c r="D90" s="3"/>
      <c r="E90" s="3"/>
      <c r="F90" s="3"/>
      <c r="G90" s="4"/>
      <c r="H90" s="2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>
      <c r="A92" s="20"/>
      <c r="B92" s="3"/>
      <c r="C92" s="3"/>
      <c r="D92" s="20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>
      <c r="A93" s="11"/>
      <c r="B93" s="3"/>
      <c r="C93" s="20"/>
      <c r="D93" s="20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>
      <c r="A94" s="11"/>
      <c r="B94" s="3"/>
      <c r="C94" s="3"/>
      <c r="D94" s="20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>
      <c r="A95" s="11"/>
      <c r="B95" s="12"/>
      <c r="C95" s="13"/>
      <c r="D95" s="20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>
      <c r="A96" s="11"/>
      <c r="B96" s="12"/>
      <c r="C96" s="20"/>
      <c r="D96" s="1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>
      <c r="A97" s="11"/>
      <c r="B97" s="3"/>
      <c r="C97" s="3"/>
      <c r="D97" s="20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>
      <c r="A98" s="11"/>
      <c r="B98" s="12"/>
      <c r="C98" s="1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>
      <c r="A99" s="11"/>
      <c r="B99" s="12"/>
      <c r="C99" s="3"/>
      <c r="D99" s="3"/>
      <c r="E99" s="14"/>
      <c r="F99" s="13"/>
      <c r="G99" s="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>
      <c r="A100" s="11"/>
      <c r="B100" s="12"/>
      <c r="C100" s="3"/>
      <c r="D100" s="3"/>
      <c r="E100" s="3"/>
      <c r="F100" s="1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>
      <c r="A101" s="11"/>
      <c r="B101" s="12"/>
      <c r="C101" s="3"/>
      <c r="D101" s="3"/>
      <c r="E101" s="3"/>
      <c r="F101" s="1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>
      <c r="A102" s="11"/>
      <c r="B102" s="12"/>
      <c r="C102" s="3"/>
      <c r="D102" s="3"/>
      <c r="E102" s="3"/>
      <c r="F102" s="1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>
      <c r="A103" s="11"/>
      <c r="B103" s="12"/>
      <c r="C103" s="3"/>
      <c r="D103" s="3"/>
      <c r="E103" s="3"/>
      <c r="F103" s="1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>
      <c r="A104" s="11"/>
      <c r="B104" s="3"/>
      <c r="C104" s="3"/>
      <c r="D104" s="3"/>
      <c r="E104" s="3"/>
      <c r="F104" s="1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>
      <c r="A105" s="11"/>
      <c r="B105" s="12"/>
      <c r="C105" s="3"/>
      <c r="D105" s="3"/>
      <c r="E105" s="3"/>
      <c r="F105" s="1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>
      <c r="A106" s="11"/>
      <c r="B106" s="12"/>
      <c r="C106" s="3"/>
      <c r="D106" s="3"/>
      <c r="E106" s="3"/>
      <c r="F106" s="1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>
      <c r="A107" s="11"/>
      <c r="B107" s="12"/>
      <c r="C107" s="3"/>
      <c r="D107" s="1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11"/>
      <c r="B108" s="12"/>
      <c r="C108" s="3"/>
      <c r="D108" s="3"/>
      <c r="E108" s="3"/>
      <c r="F108" s="1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11"/>
      <c r="B109" s="12"/>
      <c r="C109" s="3"/>
      <c r="D109" s="3"/>
      <c r="E109" s="3"/>
      <c r="F109" s="1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11"/>
      <c r="B110" s="12"/>
      <c r="C110" s="3"/>
      <c r="D110" s="3"/>
      <c r="E110" s="3"/>
      <c r="F110" s="1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11"/>
      <c r="B111" s="12"/>
      <c r="C111" s="3"/>
      <c r="D111" s="3"/>
      <c r="E111" s="3"/>
      <c r="F111" s="1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11"/>
      <c r="B112" s="12"/>
      <c r="C112" s="3"/>
      <c r="D112" s="3"/>
      <c r="E112" s="3"/>
      <c r="F112" s="1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>
      <c r="A113" s="11"/>
      <c r="B113" s="3"/>
      <c r="C113" s="3"/>
      <c r="D113" s="3"/>
      <c r="E113" s="3"/>
      <c r="F113" s="1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>
      <c r="A114" s="11"/>
      <c r="B114" s="12"/>
      <c r="C114" s="3"/>
      <c r="D114" s="3"/>
      <c r="E114" s="3"/>
      <c r="F114" s="1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>
      <c r="A115" s="11"/>
      <c r="B115" s="12"/>
      <c r="C115" s="3"/>
      <c r="D115" s="3"/>
      <c r="E115" s="3"/>
      <c r="F115" s="1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</sheetData>
  <mergeCells count="27">
    <mergeCell ref="A25:B25"/>
    <mergeCell ref="G7:G9"/>
    <mergeCell ref="A7:A9"/>
    <mergeCell ref="B7:B9"/>
    <mergeCell ref="C7:E7"/>
    <mergeCell ref="O8:P8"/>
    <mergeCell ref="H7:H8"/>
    <mergeCell ref="C8:C9"/>
    <mergeCell ref="D8:D9"/>
    <mergeCell ref="E8:E9"/>
    <mergeCell ref="N7:P7"/>
    <mergeCell ref="E5:F5"/>
    <mergeCell ref="A30:B30"/>
    <mergeCell ref="A31:B31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  <mergeCell ref="Q7:Q9"/>
    <mergeCell ref="R7:R9"/>
  </mergeCells>
  <phoneticPr fontId="0" type="noConversion"/>
  <pageMargins left="0.75" right="0.75" top="0.78" bottom="0.57999999999999996" header="0.54" footer="0.33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 15.03.2010&amp;R&amp;P/&amp;N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7"/>
  <sheetViews>
    <sheetView view="pageBreakPreview" zoomScale="75" zoomScaleNormal="100" workbookViewId="0">
      <pane ySplit="9" topLeftCell="A10" activePane="bottomLeft" state="frozen"/>
      <selection pane="bottomLeft" activeCell="O5" sqref="O5"/>
    </sheetView>
  </sheetViews>
  <sheetFormatPr defaultRowHeight="12.75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8.7109375" style="21" customWidth="1"/>
    <col min="9" max="9" width="6" style="21" customWidth="1"/>
    <col min="10" max="10" width="15.5703125" style="21" customWidth="1"/>
    <col min="11" max="11" width="15.28515625" style="21" customWidth="1"/>
    <col min="12" max="12" width="15.42578125" style="122" customWidth="1"/>
    <col min="13" max="13" width="6.28515625" style="125" customWidth="1"/>
    <col min="14" max="14" width="6" style="21" customWidth="1"/>
    <col min="15" max="15" width="15.85546875" style="21" customWidth="1"/>
    <col min="16" max="16" width="14" style="21" customWidth="1"/>
    <col min="17" max="17" width="15.28515625" style="21" customWidth="1"/>
    <col min="18" max="18" width="6.5703125" style="21" customWidth="1"/>
    <col min="19" max="19" width="5.42578125" style="21" customWidth="1"/>
    <col min="20" max="20" width="14.28515625" style="21" customWidth="1"/>
    <col min="21" max="21" width="14.57031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3"/>
      <c r="M1" s="123"/>
      <c r="N1" s="3"/>
      <c r="O1" s="3"/>
      <c r="P1" s="3"/>
      <c r="Q1" s="3"/>
      <c r="R1" s="3"/>
      <c r="S1" s="3"/>
      <c r="T1" s="611"/>
      <c r="U1" s="612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113"/>
      <c r="M2" s="12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3"/>
      <c r="M3" s="12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3"/>
      <c r="G4" s="4"/>
      <c r="H4" s="3"/>
      <c r="I4" s="3"/>
      <c r="J4" s="3"/>
      <c r="K4" s="3"/>
      <c r="L4" s="113"/>
      <c r="M4" s="12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106" t="s">
        <v>168</v>
      </c>
      <c r="E5" s="20" t="s">
        <v>170</v>
      </c>
      <c r="F5" s="4"/>
      <c r="G5" s="3"/>
      <c r="H5" s="292">
        <v>30.126000000000001</v>
      </c>
      <c r="I5" s="103"/>
      <c r="J5" s="103"/>
      <c r="K5" s="3"/>
      <c r="L5" s="113"/>
      <c r="M5" s="123"/>
      <c r="N5" s="3"/>
      <c r="O5" s="103" t="s">
        <v>173</v>
      </c>
      <c r="P5" s="3"/>
      <c r="Q5" s="3"/>
      <c r="R5" s="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113"/>
      <c r="M6" s="12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>
      <c r="A7" s="792" t="s">
        <v>50</v>
      </c>
      <c r="B7" s="789" t="s">
        <v>4</v>
      </c>
      <c r="C7" s="790" t="s">
        <v>5</v>
      </c>
      <c r="D7" s="790"/>
      <c r="E7" s="790"/>
      <c r="F7" s="798" t="s">
        <v>6</v>
      </c>
      <c r="G7" s="796" t="s">
        <v>7</v>
      </c>
      <c r="H7" s="794" t="s">
        <v>147</v>
      </c>
      <c r="I7" s="790" t="s">
        <v>8</v>
      </c>
      <c r="J7" s="790"/>
      <c r="K7" s="790"/>
      <c r="L7" s="798" t="s">
        <v>9</v>
      </c>
      <c r="M7" s="796" t="s">
        <v>10</v>
      </c>
      <c r="N7" s="790" t="s">
        <v>11</v>
      </c>
      <c r="O7" s="790"/>
      <c r="P7" s="790"/>
      <c r="Q7" s="798" t="s">
        <v>12</v>
      </c>
      <c r="R7" s="796" t="s">
        <v>13</v>
      </c>
      <c r="S7" s="801" t="s">
        <v>14</v>
      </c>
      <c r="T7" s="802"/>
      <c r="U7" s="803"/>
      <c r="V7" s="3"/>
      <c r="W7" s="3"/>
      <c r="X7" s="3"/>
    </row>
    <row r="8" spans="1:24" ht="37.5" customHeight="1" thickBot="1">
      <c r="A8" s="793"/>
      <c r="B8" s="791"/>
      <c r="C8" s="794" t="s">
        <v>15</v>
      </c>
      <c r="D8" s="789" t="s">
        <v>16</v>
      </c>
      <c r="E8" s="788" t="s">
        <v>17</v>
      </c>
      <c r="F8" s="798"/>
      <c r="G8" s="797"/>
      <c r="H8" s="800"/>
      <c r="I8" s="794" t="s">
        <v>15</v>
      </c>
      <c r="J8" s="788" t="s">
        <v>18</v>
      </c>
      <c r="K8" s="788"/>
      <c r="L8" s="798"/>
      <c r="M8" s="797"/>
      <c r="N8" s="794" t="s">
        <v>19</v>
      </c>
      <c r="O8" s="788" t="s">
        <v>20</v>
      </c>
      <c r="P8" s="788"/>
      <c r="Q8" s="798"/>
      <c r="R8" s="797"/>
      <c r="S8" s="794" t="s">
        <v>21</v>
      </c>
      <c r="T8" s="788" t="s">
        <v>20</v>
      </c>
      <c r="U8" s="788"/>
      <c r="V8" s="3"/>
      <c r="W8" s="3"/>
      <c r="X8" s="3"/>
    </row>
    <row r="9" spans="1:24" ht="33" customHeight="1" thickBot="1">
      <c r="A9" s="793"/>
      <c r="B9" s="791"/>
      <c r="C9" s="795"/>
      <c r="D9" s="791"/>
      <c r="E9" s="789"/>
      <c r="F9" s="799"/>
      <c r="G9" s="797"/>
      <c r="H9" s="24" t="s">
        <v>15</v>
      </c>
      <c r="I9" s="795"/>
      <c r="J9" s="24" t="s">
        <v>22</v>
      </c>
      <c r="K9" s="7" t="s">
        <v>172</v>
      </c>
      <c r="L9" s="799"/>
      <c r="M9" s="797"/>
      <c r="N9" s="795"/>
      <c r="O9" s="24" t="s">
        <v>22</v>
      </c>
      <c r="P9" s="7" t="s">
        <v>172</v>
      </c>
      <c r="Q9" s="799"/>
      <c r="R9" s="797"/>
      <c r="S9" s="795"/>
      <c r="T9" s="24" t="s">
        <v>22</v>
      </c>
      <c r="U9" s="7" t="s">
        <v>172</v>
      </c>
      <c r="V9" s="3"/>
      <c r="W9" s="3"/>
      <c r="X9" s="3"/>
    </row>
    <row r="10" spans="1:24" s="26" customFormat="1" ht="28.5" customHeight="1">
      <c r="A10" s="785" t="s">
        <v>51</v>
      </c>
      <c r="B10" s="61" t="s">
        <v>24</v>
      </c>
      <c r="C10" s="81" t="e">
        <f>SUM(C11:C12)</f>
        <v>#REF!</v>
      </c>
      <c r="D10" s="81" t="e">
        <f>SUM(D11:D12)</f>
        <v>#REF!</v>
      </c>
      <c r="E10" s="81" t="e">
        <f>SUM(E11:E12)</f>
        <v>#REF!</v>
      </c>
      <c r="F10" s="86" t="e">
        <f>SUM(F11:F12)</f>
        <v>#REF!</v>
      </c>
      <c r="G10" s="163" t="e">
        <f>E10/F10</f>
        <v>#REF!</v>
      </c>
      <c r="H10" s="81" t="e">
        <f>SUM(H11:H12)</f>
        <v>#REF!</v>
      </c>
      <c r="I10" s="81" t="e">
        <f>SUM(I11:I12)</f>
        <v>#REF!</v>
      </c>
      <c r="J10" s="81" t="e">
        <f>SUM(J11:J12)</f>
        <v>#REF!</v>
      </c>
      <c r="K10" s="81" t="e">
        <f>SUM(K11:K12)</f>
        <v>#REF!</v>
      </c>
      <c r="L10" s="76" t="e">
        <f>SUM(L11:L12)</f>
        <v>#REF!</v>
      </c>
      <c r="M10" s="223" t="e">
        <f t="shared" ref="M10:M53" si="0">J10/F10</f>
        <v>#REF!</v>
      </c>
      <c r="N10" s="81" t="e">
        <f>SUM(N11:N12)</f>
        <v>#REF!</v>
      </c>
      <c r="O10" s="81" t="e">
        <f>SUM(O11:O12)</f>
        <v>#REF!</v>
      </c>
      <c r="P10" s="81" t="e">
        <f>SUM(P11:P12)</f>
        <v>#REF!</v>
      </c>
      <c r="Q10" s="76" t="e">
        <f>SUM(Q11:Q12)</f>
        <v>#REF!</v>
      </c>
      <c r="R10" s="223" t="e">
        <f t="shared" ref="R10:R53" si="1">O10/F10</f>
        <v>#REF!</v>
      </c>
      <c r="S10" s="81" t="e">
        <f>SUM(S11:S12)</f>
        <v>#REF!</v>
      </c>
      <c r="T10" s="81" t="e">
        <f>SUM(T11:T12)</f>
        <v>#REF!</v>
      </c>
      <c r="U10" s="81" t="e">
        <f>SUM(U11:U12)</f>
        <v>#REF!</v>
      </c>
    </row>
    <row r="11" spans="1:24" s="26" customFormat="1" ht="19.5" customHeight="1">
      <c r="A11" s="786"/>
      <c r="B11" s="58" t="s">
        <v>49</v>
      </c>
      <c r="C11" s="27" t="e">
        <f>#REF!</f>
        <v>#REF!</v>
      </c>
      <c r="D11" s="27" t="e">
        <f>#REF!*#REF!</f>
        <v>#REF!</v>
      </c>
      <c r="E11" s="27" t="e">
        <f>#REF!*#REF!</f>
        <v>#REF!</v>
      </c>
      <c r="F11" s="56" t="e">
        <f>#REF!*#REF!</f>
        <v>#REF!</v>
      </c>
      <c r="G11" s="173" t="e">
        <f t="shared" ref="G11:G63" si="2">E11/F11</f>
        <v>#REF!</v>
      </c>
      <c r="H11" s="43" t="e">
        <f>#REF!</f>
        <v>#REF!</v>
      </c>
      <c r="I11" s="43" t="e">
        <f>#REF!</f>
        <v>#REF!</v>
      </c>
      <c r="J11" s="27" t="e">
        <f>#REF!*#REF!</f>
        <v>#REF!</v>
      </c>
      <c r="K11" s="27" t="e">
        <f>#REF!*#REF!</f>
        <v>#REF!</v>
      </c>
      <c r="L11" s="60" t="e">
        <f>F11-J11</f>
        <v>#REF!</v>
      </c>
      <c r="M11" s="224" t="e">
        <f t="shared" si="0"/>
        <v>#REF!</v>
      </c>
      <c r="N11" s="43" t="e">
        <f>#REF!</f>
        <v>#REF!</v>
      </c>
      <c r="O11" s="27">
        <v>4352540290.8344631</v>
      </c>
      <c r="P11" s="27">
        <v>3264405063.7060413</v>
      </c>
      <c r="Q11" s="60" t="e">
        <f>F11-O11</f>
        <v>#REF!</v>
      </c>
      <c r="R11" s="224" t="e">
        <f t="shared" si="1"/>
        <v>#REF!</v>
      </c>
      <c r="S11" s="43" t="e">
        <f>#REF!</f>
        <v>#REF!</v>
      </c>
      <c r="T11" s="27">
        <v>751800055.55999982</v>
      </c>
      <c r="U11" s="27">
        <v>563850020.53053999</v>
      </c>
      <c r="V11" s="37" t="s">
        <v>169</v>
      </c>
    </row>
    <row r="12" spans="1:24" s="26" customFormat="1" ht="19.5" customHeight="1" thickBot="1">
      <c r="A12" s="787"/>
      <c r="B12" s="62" t="s">
        <v>48</v>
      </c>
      <c r="C12" s="27" t="e">
        <f>#REF!</f>
        <v>#REF!</v>
      </c>
      <c r="D12" s="27" t="e">
        <f>#REF!*#REF!</f>
        <v>#REF!</v>
      </c>
      <c r="E12" s="27" t="e">
        <f>#REF!*#REF!</f>
        <v>#REF!</v>
      </c>
      <c r="F12" s="56" t="e">
        <f>#REF!*#REF!</f>
        <v>#REF!</v>
      </c>
      <c r="G12" s="174" t="e">
        <f t="shared" si="2"/>
        <v>#REF!</v>
      </c>
      <c r="H12" s="43" t="e">
        <f>#REF!</f>
        <v>#REF!</v>
      </c>
      <c r="I12" s="43" t="e">
        <f>#REF!</f>
        <v>#REF!</v>
      </c>
      <c r="J12" s="27" t="e">
        <f>#REF!*#REF!</f>
        <v>#REF!</v>
      </c>
      <c r="K12" s="27" t="e">
        <f>#REF!*#REF!</f>
        <v>#REF!</v>
      </c>
      <c r="L12" s="60" t="e">
        <f>F12-J12</f>
        <v>#REF!</v>
      </c>
      <c r="M12" s="225" t="e">
        <f t="shared" si="0"/>
        <v>#REF!</v>
      </c>
      <c r="N12" s="43" t="e">
        <f>#REF!</f>
        <v>#REF!</v>
      </c>
      <c r="O12" s="27" t="e">
        <f>#REF!*#REF!</f>
        <v>#REF!</v>
      </c>
      <c r="P12" s="27" t="e">
        <f>#REF!*#REF!</f>
        <v>#REF!</v>
      </c>
      <c r="Q12" s="60" t="e">
        <f>F12-O12</f>
        <v>#REF!</v>
      </c>
      <c r="R12" s="225" t="e">
        <f t="shared" si="1"/>
        <v>#REF!</v>
      </c>
      <c r="S12" s="43" t="e">
        <f>#REF!</f>
        <v>#REF!</v>
      </c>
      <c r="T12" s="27" t="e">
        <f>#REF!*#REF!</f>
        <v>#REF!</v>
      </c>
      <c r="U12" s="27" t="e">
        <f>#REF!*#REF!</f>
        <v>#REF!</v>
      </c>
    </row>
    <row r="13" spans="1:24" s="28" customFormat="1" ht="30" customHeight="1">
      <c r="A13" s="785" t="s">
        <v>52</v>
      </c>
      <c r="B13" s="61" t="s">
        <v>73</v>
      </c>
      <c r="C13" s="81" t="e">
        <f>SUM(C14:C15)</f>
        <v>#REF!</v>
      </c>
      <c r="D13" s="81" t="e">
        <f>SUM(D14:D15)</f>
        <v>#REF!</v>
      </c>
      <c r="E13" s="81" t="e">
        <f>SUM(E14:E15)</f>
        <v>#REF!</v>
      </c>
      <c r="F13" s="76" t="e">
        <f>SUM(F14:F15)</f>
        <v>#REF!</v>
      </c>
      <c r="G13" s="163" t="e">
        <f t="shared" si="2"/>
        <v>#REF!</v>
      </c>
      <c r="H13" s="81" t="e">
        <f>SUM(H14:H15)</f>
        <v>#REF!</v>
      </c>
      <c r="I13" s="81" t="e">
        <f>SUM(I14:I15)</f>
        <v>#REF!</v>
      </c>
      <c r="J13" s="81" t="e">
        <f>SUM(J14:J15)</f>
        <v>#REF!</v>
      </c>
      <c r="K13" s="81" t="e">
        <f>SUM(K14:K15)</f>
        <v>#REF!</v>
      </c>
      <c r="L13" s="76" t="e">
        <f>SUM(L14:L15)</f>
        <v>#REF!</v>
      </c>
      <c r="M13" s="163" t="e">
        <f t="shared" si="0"/>
        <v>#REF!</v>
      </c>
      <c r="N13" s="81" t="e">
        <f>SUM(N14:N15)</f>
        <v>#REF!</v>
      </c>
      <c r="O13" s="81" t="e">
        <f>SUM(O14:O15)</f>
        <v>#REF!</v>
      </c>
      <c r="P13" s="81" t="e">
        <f>SUM(P14:P15)</f>
        <v>#REF!</v>
      </c>
      <c r="Q13" s="76" t="e">
        <f>SUM(Q14:Q15)</f>
        <v>#REF!</v>
      </c>
      <c r="R13" s="163" t="e">
        <f t="shared" si="1"/>
        <v>#REF!</v>
      </c>
      <c r="S13" s="81" t="e">
        <f>SUM(S14:S15)</f>
        <v>#REF!</v>
      </c>
      <c r="T13" s="81" t="e">
        <f>SUM(T14:T15)</f>
        <v>#REF!</v>
      </c>
      <c r="U13" s="81" t="e">
        <f>SUM(U14:U15)</f>
        <v>#REF!</v>
      </c>
      <c r="V13" s="37"/>
    </row>
    <row r="14" spans="1:24" s="28" customFormat="1" ht="19.5" customHeight="1">
      <c r="A14" s="786"/>
      <c r="B14" s="58" t="s">
        <v>47</v>
      </c>
      <c r="C14" s="27" t="e">
        <f>#REF!</f>
        <v>#REF!</v>
      </c>
      <c r="D14" s="27" t="e">
        <f>#REF!*#REF!</f>
        <v>#REF!</v>
      </c>
      <c r="E14" s="27" t="e">
        <f>#REF!*#REF!</f>
        <v>#REF!</v>
      </c>
      <c r="F14" s="59" t="e">
        <f>#REF!*#REF!</f>
        <v>#REF!</v>
      </c>
      <c r="G14" s="173" t="e">
        <f t="shared" si="2"/>
        <v>#REF!</v>
      </c>
      <c r="H14" s="43" t="e">
        <f>#REF!</f>
        <v>#REF!</v>
      </c>
      <c r="I14" s="43" t="e">
        <f>#REF!</f>
        <v>#REF!</v>
      </c>
      <c r="J14" s="27" t="e">
        <f>#REF!*#REF!</f>
        <v>#REF!</v>
      </c>
      <c r="K14" s="27" t="e">
        <f>#REF!*#REF!</f>
        <v>#REF!</v>
      </c>
      <c r="L14" s="60" t="e">
        <f>F14-J14</f>
        <v>#REF!</v>
      </c>
      <c r="M14" s="224" t="e">
        <f t="shared" si="0"/>
        <v>#REF!</v>
      </c>
      <c r="N14" s="43" t="e">
        <f>#REF!</f>
        <v>#REF!</v>
      </c>
      <c r="O14" s="27">
        <v>1413416192.2665803</v>
      </c>
      <c r="P14" s="27">
        <v>1060062120.8313799</v>
      </c>
      <c r="Q14" s="59" t="e">
        <f>F14-O14</f>
        <v>#REF!</v>
      </c>
      <c r="R14" s="224" t="e">
        <f t="shared" si="1"/>
        <v>#REF!</v>
      </c>
      <c r="S14" s="43" t="e">
        <f>#REF!</f>
        <v>#REF!</v>
      </c>
      <c r="T14" s="27">
        <v>403173903.63832003</v>
      </c>
      <c r="U14" s="27">
        <v>302380421.45354003</v>
      </c>
      <c r="V14" s="37" t="s">
        <v>169</v>
      </c>
    </row>
    <row r="15" spans="1:24" s="28" customFormat="1" ht="19.5" customHeight="1" thickBot="1">
      <c r="A15" s="787"/>
      <c r="B15" s="62" t="s">
        <v>48</v>
      </c>
      <c r="C15" s="27" t="e">
        <f>#REF!</f>
        <v>#REF!</v>
      </c>
      <c r="D15" s="27" t="e">
        <f>#REF!*#REF!</f>
        <v>#REF!</v>
      </c>
      <c r="E15" s="27" t="e">
        <f>#REF!*#REF!</f>
        <v>#REF!</v>
      </c>
      <c r="F15" s="59" t="e">
        <f>#REF!*#REF!</f>
        <v>#REF!</v>
      </c>
      <c r="G15" s="174" t="e">
        <f t="shared" si="2"/>
        <v>#REF!</v>
      </c>
      <c r="H15" s="43" t="e">
        <f>#REF!</f>
        <v>#REF!</v>
      </c>
      <c r="I15" s="43" t="e">
        <f>#REF!</f>
        <v>#REF!</v>
      </c>
      <c r="J15" s="27" t="e">
        <f>#REF!*#REF!</f>
        <v>#REF!</v>
      </c>
      <c r="K15" s="27" t="e">
        <f>#REF!*#REF!</f>
        <v>#REF!</v>
      </c>
      <c r="L15" s="68" t="e">
        <f>F15-J15</f>
        <v>#REF!</v>
      </c>
      <c r="M15" s="226" t="e">
        <f t="shared" si="0"/>
        <v>#REF!</v>
      </c>
      <c r="N15" s="43" t="e">
        <f>#REF!</f>
        <v>#REF!</v>
      </c>
      <c r="O15" s="27" t="e">
        <f>#REF!*#REF!</f>
        <v>#REF!</v>
      </c>
      <c r="P15" s="27" t="e">
        <f>#REF!*#REF!</f>
        <v>#REF!</v>
      </c>
      <c r="Q15" s="63" t="e">
        <f>F15-O15</f>
        <v>#REF!</v>
      </c>
      <c r="R15" s="226" t="e">
        <f t="shared" si="1"/>
        <v>#REF!</v>
      </c>
      <c r="S15" s="43" t="e">
        <f>#REF!</f>
        <v>#REF!</v>
      </c>
      <c r="T15" s="27" t="e">
        <f>#REF!*#REF!</f>
        <v>#REF!</v>
      </c>
      <c r="U15" s="27" t="e">
        <f>#REF!*#REF!</f>
        <v>#REF!</v>
      </c>
      <c r="V15" s="37"/>
    </row>
    <row r="16" spans="1:24" s="28" customFormat="1" ht="30" customHeight="1">
      <c r="A16" s="785" t="s">
        <v>53</v>
      </c>
      <c r="B16" s="61" t="s">
        <v>84</v>
      </c>
      <c r="C16" s="81" t="e">
        <f>SUM(C17:C18)</f>
        <v>#REF!</v>
      </c>
      <c r="D16" s="81" t="e">
        <f>SUM(D17:D18)</f>
        <v>#REF!</v>
      </c>
      <c r="E16" s="81" t="e">
        <f>SUM(E17:E18)</f>
        <v>#REF!</v>
      </c>
      <c r="F16" s="76" t="e">
        <f>SUM(F17:F18)</f>
        <v>#REF!</v>
      </c>
      <c r="G16" s="163" t="e">
        <f t="shared" si="2"/>
        <v>#REF!</v>
      </c>
      <c r="H16" s="81" t="e">
        <f>SUM(H17:H18)</f>
        <v>#REF!</v>
      </c>
      <c r="I16" s="81" t="e">
        <f>SUM(I17:I18)</f>
        <v>#REF!</v>
      </c>
      <c r="J16" s="81" t="e">
        <f>SUM(J17:J18)</f>
        <v>#REF!</v>
      </c>
      <c r="K16" s="81" t="e">
        <f>SUM(K17:K18)</f>
        <v>#REF!</v>
      </c>
      <c r="L16" s="76" t="e">
        <f>SUM(L17:L18)</f>
        <v>#REF!</v>
      </c>
      <c r="M16" s="220" t="e">
        <f t="shared" si="0"/>
        <v>#REF!</v>
      </c>
      <c r="N16" s="81" t="e">
        <f>SUM(N17:N18)</f>
        <v>#REF!</v>
      </c>
      <c r="O16" s="81" t="e">
        <f>SUM(O17:O18)</f>
        <v>#REF!</v>
      </c>
      <c r="P16" s="81" t="e">
        <f>SUM(P17:P18)</f>
        <v>#REF!</v>
      </c>
      <c r="Q16" s="76" t="e">
        <f>SUM(Q17:Q18)</f>
        <v>#REF!</v>
      </c>
      <c r="R16" s="163" t="e">
        <f t="shared" si="1"/>
        <v>#REF!</v>
      </c>
      <c r="S16" s="81" t="e">
        <f>SUM(S17:S18)</f>
        <v>#REF!</v>
      </c>
      <c r="T16" s="81" t="e">
        <f>SUM(T17:T18)</f>
        <v>#REF!</v>
      </c>
      <c r="U16" s="82" t="e">
        <f>SUM(U17:U18)</f>
        <v>#REF!</v>
      </c>
      <c r="V16" s="37"/>
    </row>
    <row r="17" spans="1:22" s="28" customFormat="1" ht="19.5" customHeight="1">
      <c r="A17" s="786"/>
      <c r="B17" s="58" t="s">
        <v>47</v>
      </c>
      <c r="C17" s="27" t="e">
        <f>#REF!</f>
        <v>#REF!</v>
      </c>
      <c r="D17" s="27" t="e">
        <f>#REF!*#REF!</f>
        <v>#REF!</v>
      </c>
      <c r="E17" s="27" t="e">
        <f>#REF!*#REF!</f>
        <v>#REF!</v>
      </c>
      <c r="F17" s="59" t="e">
        <f>#REF!*#REF!</f>
        <v>#REF!</v>
      </c>
      <c r="G17" s="173" t="e">
        <f t="shared" si="2"/>
        <v>#REF!</v>
      </c>
      <c r="H17" s="43" t="e">
        <f>#REF!</f>
        <v>#REF!</v>
      </c>
      <c r="I17" s="43" t="e">
        <f>#REF!</f>
        <v>#REF!</v>
      </c>
      <c r="J17" s="27" t="e">
        <f>#REF!*#REF!</f>
        <v>#REF!</v>
      </c>
      <c r="K17" s="27" t="e">
        <f>#REF!*#REF!</f>
        <v>#REF!</v>
      </c>
      <c r="L17" s="60" t="e">
        <f>F17-J17</f>
        <v>#REF!</v>
      </c>
      <c r="M17" s="227" t="e">
        <f t="shared" si="0"/>
        <v>#REF!</v>
      </c>
      <c r="N17" s="43" t="e">
        <f>#REF!</f>
        <v>#REF!</v>
      </c>
      <c r="O17" s="27" t="e">
        <f>#REF!*#REF!</f>
        <v>#REF!</v>
      </c>
      <c r="P17" s="27" t="e">
        <f>#REF!*#REF!</f>
        <v>#REF!</v>
      </c>
      <c r="Q17" s="59" t="e">
        <f>F17-O17</f>
        <v>#REF!</v>
      </c>
      <c r="R17" s="224" t="e">
        <f t="shared" si="1"/>
        <v>#REF!</v>
      </c>
      <c r="S17" s="43" t="e">
        <f>#REF!</f>
        <v>#REF!</v>
      </c>
      <c r="T17" s="27" t="e">
        <f>#REF!*#REF!</f>
        <v>#REF!</v>
      </c>
      <c r="U17" s="27" t="e">
        <f>#REF!*#REF!</f>
        <v>#REF!</v>
      </c>
      <c r="V17" s="37"/>
    </row>
    <row r="18" spans="1:22" s="28" customFormat="1" ht="19.5" customHeight="1" thickBot="1">
      <c r="A18" s="787"/>
      <c r="B18" s="62" t="s">
        <v>48</v>
      </c>
      <c r="C18" s="27" t="e">
        <f>#REF!</f>
        <v>#REF!</v>
      </c>
      <c r="D18" s="27" t="e">
        <f>#REF!*#REF!</f>
        <v>#REF!</v>
      </c>
      <c r="E18" s="27" t="e">
        <f>#REF!*#REF!</f>
        <v>#REF!</v>
      </c>
      <c r="F18" s="59" t="e">
        <f>#REF!*#REF!</f>
        <v>#REF!</v>
      </c>
      <c r="G18" s="174" t="e">
        <f t="shared" si="2"/>
        <v>#REF!</v>
      </c>
      <c r="H18" s="43" t="e">
        <f>#REF!</f>
        <v>#REF!</v>
      </c>
      <c r="I18" s="43" t="e">
        <f>#REF!</f>
        <v>#REF!</v>
      </c>
      <c r="J18" s="27" t="e">
        <f>#REF!*#REF!</f>
        <v>#REF!</v>
      </c>
      <c r="K18" s="27" t="e">
        <f>#REF!*#REF!</f>
        <v>#REF!</v>
      </c>
      <c r="L18" s="68" t="e">
        <f>F18-J18</f>
        <v>#REF!</v>
      </c>
      <c r="M18" s="228" t="e">
        <f t="shared" si="0"/>
        <v>#REF!</v>
      </c>
      <c r="N18" s="43" t="e">
        <f>#REF!</f>
        <v>#REF!</v>
      </c>
      <c r="O18" s="27" t="e">
        <f>#REF!*#REF!</f>
        <v>#REF!</v>
      </c>
      <c r="P18" s="27" t="e">
        <f>#REF!*#REF!</f>
        <v>#REF!</v>
      </c>
      <c r="Q18" s="63" t="e">
        <f>F18-O18</f>
        <v>#REF!</v>
      </c>
      <c r="R18" s="226" t="e">
        <f t="shared" si="1"/>
        <v>#REF!</v>
      </c>
      <c r="S18" s="43" t="e">
        <f>#REF!</f>
        <v>#REF!</v>
      </c>
      <c r="T18" s="27" t="e">
        <f>#REF!*#REF!</f>
        <v>#REF!</v>
      </c>
      <c r="U18" s="27" t="e">
        <f>#REF!*#REF!</f>
        <v>#REF!</v>
      </c>
      <c r="V18" s="37"/>
    </row>
    <row r="19" spans="1:22" s="26" customFormat="1" ht="27" customHeight="1">
      <c r="A19" s="785" t="s">
        <v>54</v>
      </c>
      <c r="B19" s="61" t="s">
        <v>28</v>
      </c>
      <c r="C19" s="81" t="e">
        <f>SUM(C20:C21)</f>
        <v>#REF!</v>
      </c>
      <c r="D19" s="81" t="e">
        <f>SUM(D20:D21)</f>
        <v>#REF!</v>
      </c>
      <c r="E19" s="81" t="e">
        <f>SUM(E20:E21)</f>
        <v>#REF!</v>
      </c>
      <c r="F19" s="76" t="e">
        <f>SUM(F20:F21)</f>
        <v>#REF!</v>
      </c>
      <c r="G19" s="163" t="e">
        <f t="shared" si="2"/>
        <v>#REF!</v>
      </c>
      <c r="H19" s="81" t="e">
        <f>SUM(H20:H21)</f>
        <v>#REF!</v>
      </c>
      <c r="I19" s="81" t="e">
        <f>SUM(I20:I21)</f>
        <v>#REF!</v>
      </c>
      <c r="J19" s="81" t="e">
        <f>SUM(J20:J21)</f>
        <v>#REF!</v>
      </c>
      <c r="K19" s="81" t="e">
        <f>SUM(K20:K21)</f>
        <v>#REF!</v>
      </c>
      <c r="L19" s="76" t="e">
        <f>SUM(L20:L21)</f>
        <v>#REF!</v>
      </c>
      <c r="M19" s="220" t="e">
        <f t="shared" si="0"/>
        <v>#REF!</v>
      </c>
      <c r="N19" s="81" t="e">
        <f>SUM(N20:N21)</f>
        <v>#REF!</v>
      </c>
      <c r="O19" s="81" t="e">
        <f>SUM(O20:O21)</f>
        <v>#REF!</v>
      </c>
      <c r="P19" s="81" t="e">
        <f>SUM(P20:P21)</f>
        <v>#REF!</v>
      </c>
      <c r="Q19" s="76" t="e">
        <f>SUM(Q20:Q21)</f>
        <v>#REF!</v>
      </c>
      <c r="R19" s="163" t="e">
        <f t="shared" si="1"/>
        <v>#REF!</v>
      </c>
      <c r="S19" s="81" t="e">
        <f>SUM(S20:S21)</f>
        <v>#REF!</v>
      </c>
      <c r="T19" s="81" t="e">
        <f>SUM(T20:T21)</f>
        <v>#REF!</v>
      </c>
      <c r="U19" s="82" t="e">
        <f>SUM(U20:U21)</f>
        <v>#REF!</v>
      </c>
      <c r="V19" s="37"/>
    </row>
    <row r="20" spans="1:22" s="26" customFormat="1" ht="19.5" customHeight="1">
      <c r="A20" s="786"/>
      <c r="B20" s="58" t="s">
        <v>47</v>
      </c>
      <c r="C20" s="27" t="e">
        <f>#REF!</f>
        <v>#REF!</v>
      </c>
      <c r="D20" s="27" t="e">
        <f>#REF!*#REF!</f>
        <v>#REF!</v>
      </c>
      <c r="E20" s="27" t="e">
        <f>#REF!*#REF!</f>
        <v>#REF!</v>
      </c>
      <c r="F20" s="59" t="e">
        <f>#REF!*#REF!</f>
        <v>#REF!</v>
      </c>
      <c r="G20" s="173" t="e">
        <f t="shared" si="2"/>
        <v>#REF!</v>
      </c>
      <c r="H20" s="43" t="e">
        <f>#REF!</f>
        <v>#REF!</v>
      </c>
      <c r="I20" s="43" t="e">
        <f>#REF!</f>
        <v>#REF!</v>
      </c>
      <c r="J20" s="27" t="e">
        <f>#REF!*#REF!</f>
        <v>#REF!</v>
      </c>
      <c r="K20" s="27" t="e">
        <f>#REF!*#REF!</f>
        <v>#REF!</v>
      </c>
      <c r="L20" s="60" t="e">
        <f>F20-J20</f>
        <v>#REF!</v>
      </c>
      <c r="M20" s="227" t="e">
        <f t="shared" si="0"/>
        <v>#REF!</v>
      </c>
      <c r="N20" s="43" t="e">
        <f>#REF!</f>
        <v>#REF!</v>
      </c>
      <c r="O20" s="27" t="e">
        <f>#REF!*#REF!</f>
        <v>#REF!</v>
      </c>
      <c r="P20" s="27" t="e">
        <f>#REF!*#REF!</f>
        <v>#REF!</v>
      </c>
      <c r="Q20" s="59" t="e">
        <f>F20-O20</f>
        <v>#REF!</v>
      </c>
      <c r="R20" s="224" t="e">
        <f t="shared" si="1"/>
        <v>#REF!</v>
      </c>
      <c r="S20" s="43" t="e">
        <f>#REF!</f>
        <v>#REF!</v>
      </c>
      <c r="T20" s="27" t="e">
        <f>#REF!*#REF!</f>
        <v>#REF!</v>
      </c>
      <c r="U20" s="27" t="e">
        <f>#REF!*#REF!</f>
        <v>#REF!</v>
      </c>
      <c r="V20" s="37"/>
    </row>
    <row r="21" spans="1:22" s="26" customFormat="1" ht="19.5" customHeight="1" thickBot="1">
      <c r="A21" s="787"/>
      <c r="B21" s="62" t="s">
        <v>48</v>
      </c>
      <c r="C21" s="27" t="e">
        <f>#REF!</f>
        <v>#REF!</v>
      </c>
      <c r="D21" s="27" t="e">
        <f>#REF!*#REF!</f>
        <v>#REF!</v>
      </c>
      <c r="E21" s="27" t="e">
        <f>#REF!*#REF!</f>
        <v>#REF!</v>
      </c>
      <c r="F21" s="59" t="e">
        <f>#REF!*#REF!</f>
        <v>#REF!</v>
      </c>
      <c r="G21" s="174" t="e">
        <f t="shared" si="2"/>
        <v>#REF!</v>
      </c>
      <c r="H21" s="43" t="e">
        <f>#REF!</f>
        <v>#REF!</v>
      </c>
      <c r="I21" s="43" t="e">
        <f>#REF!</f>
        <v>#REF!</v>
      </c>
      <c r="J21" s="27" t="e">
        <f>#REF!*#REF!</f>
        <v>#REF!</v>
      </c>
      <c r="K21" s="27" t="e">
        <f>#REF!*#REF!</f>
        <v>#REF!</v>
      </c>
      <c r="L21" s="68" t="e">
        <f>F21-J21</f>
        <v>#REF!</v>
      </c>
      <c r="M21" s="228" t="e">
        <f t="shared" si="0"/>
        <v>#REF!</v>
      </c>
      <c r="N21" s="43" t="e">
        <f>#REF!</f>
        <v>#REF!</v>
      </c>
      <c r="O21" s="27" t="e">
        <f>#REF!*#REF!</f>
        <v>#REF!</v>
      </c>
      <c r="P21" s="27" t="e">
        <f>#REF!*#REF!</f>
        <v>#REF!</v>
      </c>
      <c r="Q21" s="63" t="e">
        <f>F21-O21</f>
        <v>#REF!</v>
      </c>
      <c r="R21" s="226" t="e">
        <f t="shared" si="1"/>
        <v>#REF!</v>
      </c>
      <c r="S21" s="43" t="e">
        <f>#REF!</f>
        <v>#REF!</v>
      </c>
      <c r="T21" s="27" t="e">
        <f>#REF!*#REF!</f>
        <v>#REF!</v>
      </c>
      <c r="U21" s="27" t="e">
        <f>#REF!*#REF!</f>
        <v>#REF!</v>
      </c>
      <c r="V21" s="37"/>
    </row>
    <row r="22" spans="1:22" s="26" customFormat="1" ht="33.75" customHeight="1">
      <c r="A22" s="785" t="s">
        <v>55</v>
      </c>
      <c r="B22" s="61" t="s">
        <v>30</v>
      </c>
      <c r="C22" s="81" t="e">
        <f>SUM(C23:C24)</f>
        <v>#REF!</v>
      </c>
      <c r="D22" s="81" t="e">
        <f>SUM(D23:D24)</f>
        <v>#REF!</v>
      </c>
      <c r="E22" s="81" t="e">
        <f>SUM(E23:E24)</f>
        <v>#REF!</v>
      </c>
      <c r="F22" s="76" t="e">
        <f>SUM(F23:F24)</f>
        <v>#REF!</v>
      </c>
      <c r="G22" s="163" t="e">
        <f t="shared" si="2"/>
        <v>#REF!</v>
      </c>
      <c r="H22" s="81" t="e">
        <f>SUM(H23:H24)</f>
        <v>#REF!</v>
      </c>
      <c r="I22" s="81" t="e">
        <f>SUM(I23:I24)</f>
        <v>#REF!</v>
      </c>
      <c r="J22" s="81" t="e">
        <f>SUM(J23:J24)</f>
        <v>#REF!</v>
      </c>
      <c r="K22" s="81" t="e">
        <f>SUM(K23:K24)</f>
        <v>#REF!</v>
      </c>
      <c r="L22" s="87" t="e">
        <f>SUM(L23:L24)</f>
        <v>#REF!</v>
      </c>
      <c r="M22" s="220" t="e">
        <f t="shared" si="0"/>
        <v>#REF!</v>
      </c>
      <c r="N22" s="81" t="e">
        <f>SUM(N23:N24)</f>
        <v>#REF!</v>
      </c>
      <c r="O22" s="81" t="e">
        <f>SUM(O23:O24)</f>
        <v>#REF!</v>
      </c>
      <c r="P22" s="81" t="e">
        <f>SUM(P23:P24)</f>
        <v>#REF!</v>
      </c>
      <c r="Q22" s="76" t="e">
        <f>SUM(Q23:Q24)</f>
        <v>#REF!</v>
      </c>
      <c r="R22" s="163" t="e">
        <f t="shared" si="1"/>
        <v>#REF!</v>
      </c>
      <c r="S22" s="81" t="e">
        <f>SUM(S23:S24)</f>
        <v>#REF!</v>
      </c>
      <c r="T22" s="81" t="e">
        <f>SUM(T23:T24)</f>
        <v>#REF!</v>
      </c>
      <c r="U22" s="82" t="e">
        <f>SUM(U23:U24)</f>
        <v>#REF!</v>
      </c>
      <c r="V22" s="37"/>
    </row>
    <row r="23" spans="1:22" s="26" customFormat="1" ht="19.5" customHeight="1">
      <c r="A23" s="786"/>
      <c r="B23" s="58" t="s">
        <v>47</v>
      </c>
      <c r="C23" s="27" t="e">
        <f>#REF!</f>
        <v>#REF!</v>
      </c>
      <c r="D23" s="27" t="e">
        <f>#REF!*#REF!</f>
        <v>#REF!</v>
      </c>
      <c r="E23" s="27" t="e">
        <f>#REF!*#REF!</f>
        <v>#REF!</v>
      </c>
      <c r="F23" s="59" t="e">
        <f>#REF!*#REF!</f>
        <v>#REF!</v>
      </c>
      <c r="G23" s="173" t="e">
        <f t="shared" si="2"/>
        <v>#REF!</v>
      </c>
      <c r="H23" s="43" t="e">
        <f>#REF!</f>
        <v>#REF!</v>
      </c>
      <c r="I23" s="43" t="e">
        <f>#REF!</f>
        <v>#REF!</v>
      </c>
      <c r="J23" s="27" t="e">
        <f>#REF!*#REF!</f>
        <v>#REF!</v>
      </c>
      <c r="K23" s="27" t="e">
        <f>#REF!*#REF!</f>
        <v>#REF!</v>
      </c>
      <c r="L23" s="161" t="e">
        <f>F23-J23</f>
        <v>#REF!</v>
      </c>
      <c r="M23" s="227" t="e">
        <f t="shared" si="0"/>
        <v>#REF!</v>
      </c>
      <c r="N23" s="43" t="e">
        <f>#REF!</f>
        <v>#REF!</v>
      </c>
      <c r="O23" s="27" t="e">
        <f>#REF!*#REF!</f>
        <v>#REF!</v>
      </c>
      <c r="P23" s="27" t="e">
        <f>#REF!*#REF!</f>
        <v>#REF!</v>
      </c>
      <c r="Q23" s="59" t="e">
        <f>F23-O23</f>
        <v>#REF!</v>
      </c>
      <c r="R23" s="224" t="e">
        <f t="shared" si="1"/>
        <v>#REF!</v>
      </c>
      <c r="S23" s="43" t="e">
        <f>#REF!</f>
        <v>#REF!</v>
      </c>
      <c r="T23" s="27" t="e">
        <f>#REF!*#REF!</f>
        <v>#REF!</v>
      </c>
      <c r="U23" s="27" t="e">
        <f>#REF!*#REF!</f>
        <v>#REF!</v>
      </c>
      <c r="V23" s="37"/>
    </row>
    <row r="24" spans="1:22" s="26" customFormat="1" ht="19.5" customHeight="1" thickBot="1">
      <c r="A24" s="787"/>
      <c r="B24" s="62" t="s">
        <v>48</v>
      </c>
      <c r="C24" s="27" t="e">
        <f>#REF!</f>
        <v>#REF!</v>
      </c>
      <c r="D24" s="27" t="e">
        <f>#REF!*#REF!</f>
        <v>#REF!</v>
      </c>
      <c r="E24" s="27" t="e">
        <f>#REF!*#REF!</f>
        <v>#REF!</v>
      </c>
      <c r="F24" s="59" t="e">
        <f>#REF!*#REF!</f>
        <v>#REF!</v>
      </c>
      <c r="G24" s="174" t="e">
        <f t="shared" si="2"/>
        <v>#REF!</v>
      </c>
      <c r="H24" s="43" t="e">
        <f>#REF!</f>
        <v>#REF!</v>
      </c>
      <c r="I24" s="43" t="e">
        <f>#REF!</f>
        <v>#REF!</v>
      </c>
      <c r="J24" s="27" t="e">
        <f>#REF!*#REF!</f>
        <v>#REF!</v>
      </c>
      <c r="K24" s="27" t="e">
        <f>#REF!*#REF!</f>
        <v>#REF!</v>
      </c>
      <c r="L24" s="162" t="e">
        <f>F24-J24</f>
        <v>#REF!</v>
      </c>
      <c r="M24" s="228" t="e">
        <f t="shared" si="0"/>
        <v>#REF!</v>
      </c>
      <c r="N24" s="43" t="e">
        <f>#REF!</f>
        <v>#REF!</v>
      </c>
      <c r="O24" s="27" t="e">
        <f>#REF!*#REF!</f>
        <v>#REF!</v>
      </c>
      <c r="P24" s="27" t="e">
        <f>#REF!*#REF!</f>
        <v>#REF!</v>
      </c>
      <c r="Q24" s="63" t="e">
        <f>F24-O24</f>
        <v>#REF!</v>
      </c>
      <c r="R24" s="226" t="e">
        <f t="shared" si="1"/>
        <v>#REF!</v>
      </c>
      <c r="S24" s="43" t="e">
        <f>#REF!</f>
        <v>#REF!</v>
      </c>
      <c r="T24" s="27" t="e">
        <f>#REF!*#REF!</f>
        <v>#REF!</v>
      </c>
      <c r="U24" s="27" t="e">
        <f>#REF!*#REF!</f>
        <v>#REF!</v>
      </c>
      <c r="V24" s="37"/>
    </row>
    <row r="25" spans="1:22" s="26" customFormat="1" ht="33.75" customHeight="1">
      <c r="A25" s="785" t="s">
        <v>56</v>
      </c>
      <c r="B25" s="61" t="s">
        <v>32</v>
      </c>
      <c r="C25" s="81" t="e">
        <f>SUM(C26:C27)</f>
        <v>#REF!</v>
      </c>
      <c r="D25" s="81" t="e">
        <f>SUM(D26:D27)</f>
        <v>#REF!</v>
      </c>
      <c r="E25" s="81" t="e">
        <f>SUM(E26:E27)</f>
        <v>#REF!</v>
      </c>
      <c r="F25" s="76" t="e">
        <f>SUM(F26:F27)</f>
        <v>#REF!</v>
      </c>
      <c r="G25" s="163" t="e">
        <f t="shared" si="2"/>
        <v>#REF!</v>
      </c>
      <c r="H25" s="81" t="e">
        <f>SUM(H26:H27)</f>
        <v>#REF!</v>
      </c>
      <c r="I25" s="81" t="e">
        <f>SUM(I26:I27)</f>
        <v>#REF!</v>
      </c>
      <c r="J25" s="81" t="e">
        <f>SUM(J26:J27)</f>
        <v>#REF!</v>
      </c>
      <c r="K25" s="81" t="e">
        <f>SUM(K26:K27)</f>
        <v>#REF!</v>
      </c>
      <c r="L25" s="87" t="e">
        <f>SUM(L26:L27)</f>
        <v>#REF!</v>
      </c>
      <c r="M25" s="220" t="e">
        <f t="shared" si="0"/>
        <v>#REF!</v>
      </c>
      <c r="N25" s="81" t="e">
        <f>SUM(N26:N27)</f>
        <v>#REF!</v>
      </c>
      <c r="O25" s="81" t="e">
        <f>SUM(O26:O27)</f>
        <v>#REF!</v>
      </c>
      <c r="P25" s="81" t="e">
        <f>SUM(P26:P27)</f>
        <v>#REF!</v>
      </c>
      <c r="Q25" s="76" t="e">
        <f>SUM(Q26:Q27)</f>
        <v>#REF!</v>
      </c>
      <c r="R25" s="163" t="e">
        <f t="shared" si="1"/>
        <v>#REF!</v>
      </c>
      <c r="S25" s="81" t="e">
        <f>SUM(S26:S27)</f>
        <v>#REF!</v>
      </c>
      <c r="T25" s="81" t="e">
        <f>SUM(T26:T27)</f>
        <v>#REF!</v>
      </c>
      <c r="U25" s="81" t="e">
        <f>SUM(U26:U27)</f>
        <v>#REF!</v>
      </c>
      <c r="V25" s="37"/>
    </row>
    <row r="26" spans="1:22" s="26" customFormat="1" ht="19.5" customHeight="1">
      <c r="A26" s="786"/>
      <c r="B26" s="58" t="s">
        <v>47</v>
      </c>
      <c r="C26" s="27" t="e">
        <f>#REF!</f>
        <v>#REF!</v>
      </c>
      <c r="D26" s="27" t="e">
        <f>#REF!*#REF!</f>
        <v>#REF!</v>
      </c>
      <c r="E26" s="27" t="e">
        <f>#REF!*#REF!</f>
        <v>#REF!</v>
      </c>
      <c r="F26" s="59" t="e">
        <f>#REF!*#REF!</f>
        <v>#REF!</v>
      </c>
      <c r="G26" s="173" t="e">
        <f t="shared" si="2"/>
        <v>#REF!</v>
      </c>
      <c r="H26" s="43" t="e">
        <f>#REF!</f>
        <v>#REF!</v>
      </c>
      <c r="I26" s="43" t="e">
        <f>#REF!</f>
        <v>#REF!</v>
      </c>
      <c r="J26" s="27" t="e">
        <f>#REF!*#REF!</f>
        <v>#REF!</v>
      </c>
      <c r="K26" s="27" t="e">
        <f>#REF!*#REF!</f>
        <v>#REF!</v>
      </c>
      <c r="L26" s="161" t="e">
        <f>F26-J26</f>
        <v>#REF!</v>
      </c>
      <c r="M26" s="227" t="e">
        <f t="shared" si="0"/>
        <v>#REF!</v>
      </c>
      <c r="N26" s="43" t="e">
        <f>#REF!</f>
        <v>#REF!</v>
      </c>
      <c r="O26" s="27">
        <v>88731153.403040007</v>
      </c>
      <c r="P26" s="27">
        <v>66548349.688019998</v>
      </c>
      <c r="Q26" s="59" t="e">
        <f>F26-O26</f>
        <v>#REF!</v>
      </c>
      <c r="R26" s="224" t="e">
        <f t="shared" si="1"/>
        <v>#REF!</v>
      </c>
      <c r="S26" s="43" t="e">
        <f>#REF!</f>
        <v>#REF!</v>
      </c>
      <c r="T26" s="27">
        <v>69410246.991440028</v>
      </c>
      <c r="U26" s="27">
        <v>52057678.013340004</v>
      </c>
      <c r="V26" s="37" t="s">
        <v>169</v>
      </c>
    </row>
    <row r="27" spans="1:22" s="26" customFormat="1" ht="19.5" customHeight="1" thickBot="1">
      <c r="A27" s="787"/>
      <c r="B27" s="62" t="s">
        <v>48</v>
      </c>
      <c r="C27" s="27" t="e">
        <f>#REF!</f>
        <v>#REF!</v>
      </c>
      <c r="D27" s="27" t="e">
        <f>#REF!*#REF!</f>
        <v>#REF!</v>
      </c>
      <c r="E27" s="27" t="e">
        <f>#REF!*#REF!</f>
        <v>#REF!</v>
      </c>
      <c r="F27" s="59" t="e">
        <f>#REF!*#REF!</f>
        <v>#REF!</v>
      </c>
      <c r="G27" s="174" t="e">
        <f t="shared" si="2"/>
        <v>#REF!</v>
      </c>
      <c r="H27" s="43" t="e">
        <f>#REF!</f>
        <v>#REF!</v>
      </c>
      <c r="I27" s="43" t="e">
        <f>#REF!</f>
        <v>#REF!</v>
      </c>
      <c r="J27" s="27" t="e">
        <f>#REF!*#REF!</f>
        <v>#REF!</v>
      </c>
      <c r="K27" s="27" t="e">
        <f>#REF!*#REF!</f>
        <v>#REF!</v>
      </c>
      <c r="L27" s="162" t="e">
        <f>F27-J27</f>
        <v>#REF!</v>
      </c>
      <c r="M27" s="228" t="e">
        <f t="shared" si="0"/>
        <v>#REF!</v>
      </c>
      <c r="N27" s="43" t="e">
        <f>#REF!</f>
        <v>#REF!</v>
      </c>
      <c r="O27" s="27" t="e">
        <f>#REF!*#REF!</f>
        <v>#REF!</v>
      </c>
      <c r="P27" s="27" t="e">
        <f>#REF!*#REF!</f>
        <v>#REF!</v>
      </c>
      <c r="Q27" s="63" t="e">
        <f>F27-O27</f>
        <v>#REF!</v>
      </c>
      <c r="R27" s="226" t="e">
        <f t="shared" si="1"/>
        <v>#REF!</v>
      </c>
      <c r="S27" s="43" t="e">
        <f>#REF!</f>
        <v>#REF!</v>
      </c>
      <c r="T27" s="27" t="e">
        <f>#REF!*#REF!</f>
        <v>#REF!</v>
      </c>
      <c r="U27" s="27" t="e">
        <f>#REF!*#REF!</f>
        <v>#REF!</v>
      </c>
      <c r="V27" s="37"/>
    </row>
    <row r="28" spans="1:22" s="26" customFormat="1" ht="29.25" customHeight="1">
      <c r="A28" s="785" t="s">
        <v>57</v>
      </c>
      <c r="B28" s="61" t="s">
        <v>34</v>
      </c>
      <c r="C28" s="81" t="e">
        <f>SUM(C29:C30)</f>
        <v>#REF!</v>
      </c>
      <c r="D28" s="81" t="e">
        <f>SUM(D29:D30)</f>
        <v>#REF!</v>
      </c>
      <c r="E28" s="81" t="e">
        <f>SUM(E29:E30)</f>
        <v>#REF!</v>
      </c>
      <c r="F28" s="76" t="e">
        <f>SUM(F29:F30)</f>
        <v>#REF!</v>
      </c>
      <c r="G28" s="163" t="e">
        <f t="shared" ref="G28:G33" si="3">E28/F28</f>
        <v>#REF!</v>
      </c>
      <c r="H28" s="81" t="e">
        <f>SUM(H29:H30)</f>
        <v>#REF!</v>
      </c>
      <c r="I28" s="81" t="e">
        <f>SUM(I29:I30)</f>
        <v>#REF!</v>
      </c>
      <c r="J28" s="81" t="e">
        <f>SUM(J29:J30)</f>
        <v>#REF!</v>
      </c>
      <c r="K28" s="81" t="e">
        <f>SUM(K29:K30)</f>
        <v>#REF!</v>
      </c>
      <c r="L28" s="87" t="e">
        <f>SUM(L29:L30)</f>
        <v>#REF!</v>
      </c>
      <c r="M28" s="220" t="e">
        <f t="shared" si="0"/>
        <v>#REF!</v>
      </c>
      <c r="N28" s="81" t="e">
        <f>SUM(N29:N30)</f>
        <v>#REF!</v>
      </c>
      <c r="O28" s="81" t="e">
        <f>SUM(O29:O30)</f>
        <v>#REF!</v>
      </c>
      <c r="P28" s="81" t="e">
        <f>SUM(P29:P30)</f>
        <v>#REF!</v>
      </c>
      <c r="Q28" s="76" t="e">
        <f>SUM(Q29:Q30)</f>
        <v>#REF!</v>
      </c>
      <c r="R28" s="163" t="e">
        <f t="shared" si="1"/>
        <v>#REF!</v>
      </c>
      <c r="S28" s="81" t="e">
        <f>SUM(S29:S30)</f>
        <v>#REF!</v>
      </c>
      <c r="T28" s="81" t="e">
        <f>SUM(T29:T30)</f>
        <v>#REF!</v>
      </c>
      <c r="U28" s="82" t="e">
        <f>SUM(U29:U30)</f>
        <v>#REF!</v>
      </c>
      <c r="V28" s="37"/>
    </row>
    <row r="29" spans="1:22" s="26" customFormat="1" ht="19.5" customHeight="1">
      <c r="A29" s="786"/>
      <c r="B29" s="58" t="s">
        <v>47</v>
      </c>
      <c r="C29" s="27" t="e">
        <f>#REF!</f>
        <v>#REF!</v>
      </c>
      <c r="D29" s="27" t="e">
        <f>#REF!*#REF!</f>
        <v>#REF!</v>
      </c>
      <c r="E29" s="27" t="e">
        <f>#REF!*#REF!</f>
        <v>#REF!</v>
      </c>
      <c r="F29" s="59" t="e">
        <f>#REF!*#REF!</f>
        <v>#REF!</v>
      </c>
      <c r="G29" s="173" t="e">
        <f t="shared" si="3"/>
        <v>#REF!</v>
      </c>
      <c r="H29" s="43" t="e">
        <f>#REF!</f>
        <v>#REF!</v>
      </c>
      <c r="I29" s="43" t="e">
        <f>#REF!</f>
        <v>#REF!</v>
      </c>
      <c r="J29" s="27" t="e">
        <f>#REF!*#REF!</f>
        <v>#REF!</v>
      </c>
      <c r="K29" s="27" t="e">
        <f>#REF!*#REF!</f>
        <v>#REF!</v>
      </c>
      <c r="L29" s="161" t="e">
        <f>F29-J29</f>
        <v>#REF!</v>
      </c>
      <c r="M29" s="227" t="e">
        <f t="shared" si="0"/>
        <v>#REF!</v>
      </c>
      <c r="N29" s="43" t="e">
        <f>#REF!</f>
        <v>#REF!</v>
      </c>
      <c r="O29" s="27" t="e">
        <f>#REF!*#REF!</f>
        <v>#REF!</v>
      </c>
      <c r="P29" s="27" t="e">
        <f>#REF!*#REF!</f>
        <v>#REF!</v>
      </c>
      <c r="Q29" s="59" t="e">
        <f>F29-O29</f>
        <v>#REF!</v>
      </c>
      <c r="R29" s="224" t="e">
        <f t="shared" si="1"/>
        <v>#REF!</v>
      </c>
      <c r="S29" s="43" t="e">
        <f>#REF!</f>
        <v>#REF!</v>
      </c>
      <c r="T29" s="27" t="e">
        <f>#REF!*#REF!</f>
        <v>#REF!</v>
      </c>
      <c r="U29" s="27" t="e">
        <f>#REF!*#REF!</f>
        <v>#REF!</v>
      </c>
      <c r="V29" s="37"/>
    </row>
    <row r="30" spans="1:22" s="26" customFormat="1" ht="19.5" customHeight="1" thickBot="1">
      <c r="A30" s="787"/>
      <c r="B30" s="62" t="s">
        <v>48</v>
      </c>
      <c r="C30" s="27" t="e">
        <f>#REF!</f>
        <v>#REF!</v>
      </c>
      <c r="D30" s="27" t="e">
        <f>#REF!*#REF!</f>
        <v>#REF!</v>
      </c>
      <c r="E30" s="27" t="e">
        <f>#REF!*#REF!</f>
        <v>#REF!</v>
      </c>
      <c r="F30" s="59" t="e">
        <f>#REF!*#REF!</f>
        <v>#REF!</v>
      </c>
      <c r="G30" s="174" t="e">
        <f t="shared" si="3"/>
        <v>#REF!</v>
      </c>
      <c r="H30" s="43" t="e">
        <f>#REF!</f>
        <v>#REF!</v>
      </c>
      <c r="I30" s="43" t="e">
        <f>#REF!</f>
        <v>#REF!</v>
      </c>
      <c r="J30" s="27" t="e">
        <f>#REF!*#REF!</f>
        <v>#REF!</v>
      </c>
      <c r="K30" s="27" t="e">
        <f>#REF!*#REF!</f>
        <v>#REF!</v>
      </c>
      <c r="L30" s="162" t="e">
        <f>F30-J30</f>
        <v>#REF!</v>
      </c>
      <c r="M30" s="228" t="e">
        <f t="shared" si="0"/>
        <v>#REF!</v>
      </c>
      <c r="N30" s="43" t="e">
        <f>#REF!</f>
        <v>#REF!</v>
      </c>
      <c r="O30" s="27" t="e">
        <f>#REF!*#REF!</f>
        <v>#REF!</v>
      </c>
      <c r="P30" s="27" t="e">
        <f>#REF!*#REF!</f>
        <v>#REF!</v>
      </c>
      <c r="Q30" s="63" t="e">
        <f>F30-O30</f>
        <v>#REF!</v>
      </c>
      <c r="R30" s="226" t="e">
        <f t="shared" si="1"/>
        <v>#REF!</v>
      </c>
      <c r="S30" s="43" t="e">
        <f>#REF!</f>
        <v>#REF!</v>
      </c>
      <c r="T30" s="27" t="e">
        <f>#REF!*#REF!</f>
        <v>#REF!</v>
      </c>
      <c r="U30" s="27" t="e">
        <f>#REF!*#REF!</f>
        <v>#REF!</v>
      </c>
      <c r="V30" s="37"/>
    </row>
    <row r="31" spans="1:22" s="26" customFormat="1" ht="24.75" customHeight="1">
      <c r="A31" s="809" t="s">
        <v>151</v>
      </c>
      <c r="B31" s="810"/>
      <c r="C31" s="75" t="e">
        <f>SUM(C32:C33)</f>
        <v>#REF!</v>
      </c>
      <c r="D31" s="75" t="e">
        <f>SUM(D32:D33)</f>
        <v>#REF!</v>
      </c>
      <c r="E31" s="75" t="e">
        <f>SUM(E32:E33)</f>
        <v>#REF!</v>
      </c>
      <c r="F31" s="75" t="e">
        <f>F32+F33</f>
        <v>#REF!</v>
      </c>
      <c r="G31" s="83" t="e">
        <f t="shared" si="3"/>
        <v>#REF!</v>
      </c>
      <c r="H31" s="75" t="e">
        <f>SUM(H32:H33)</f>
        <v>#REF!</v>
      </c>
      <c r="I31" s="75" t="e">
        <f>SUM(I32:I33)</f>
        <v>#REF!</v>
      </c>
      <c r="J31" s="75" t="e">
        <f>SUM(J32:J33)</f>
        <v>#REF!</v>
      </c>
      <c r="K31" s="75" t="e">
        <f>SUM(K32:K33)</f>
        <v>#REF!</v>
      </c>
      <c r="L31" s="126" t="e">
        <f>L32+L33</f>
        <v>#REF!</v>
      </c>
      <c r="M31" s="83" t="e">
        <f t="shared" si="0"/>
        <v>#REF!</v>
      </c>
      <c r="N31" s="75" t="e">
        <f>SUM(N32:N33)</f>
        <v>#REF!</v>
      </c>
      <c r="O31" s="75" t="e">
        <f>SUM(O32:O33)</f>
        <v>#REF!</v>
      </c>
      <c r="P31" s="75" t="e">
        <f>SUM(P32:P33)</f>
        <v>#REF!</v>
      </c>
      <c r="Q31" s="75" t="e">
        <f>Q32+Q33</f>
        <v>#REF!</v>
      </c>
      <c r="R31" s="83" t="e">
        <f t="shared" si="1"/>
        <v>#REF!</v>
      </c>
      <c r="S31" s="75" t="e">
        <f>SUM(S32:S33)</f>
        <v>#REF!</v>
      </c>
      <c r="T31" s="75" t="e">
        <f>SUM(T32:T33)</f>
        <v>#REF!</v>
      </c>
      <c r="U31" s="77" t="e">
        <f>SUM(U32:U33)</f>
        <v>#REF!</v>
      </c>
      <c r="V31" s="39"/>
    </row>
    <row r="32" spans="1:22" s="26" customFormat="1" ht="21.75" customHeight="1">
      <c r="A32" s="826" t="s">
        <v>156</v>
      </c>
      <c r="B32" s="827"/>
      <c r="C32" s="183" t="e">
        <f t="shared" ref="C32:F33" si="4">C11+C14+C17+C20+C23+C26+C29</f>
        <v>#REF!</v>
      </c>
      <c r="D32" s="183" t="e">
        <f t="shared" si="4"/>
        <v>#REF!</v>
      </c>
      <c r="E32" s="183" t="e">
        <f t="shared" si="4"/>
        <v>#REF!</v>
      </c>
      <c r="F32" s="183" t="e">
        <f t="shared" si="4"/>
        <v>#REF!</v>
      </c>
      <c r="G32" s="184" t="e">
        <f t="shared" si="3"/>
        <v>#REF!</v>
      </c>
      <c r="H32" s="183" t="e">
        <f t="shared" ref="H32:L33" si="5">H11+H14+H17+H20+H23+H26+H29</f>
        <v>#REF!</v>
      </c>
      <c r="I32" s="183" t="e">
        <f>I11+I14+I17+I20+I23+I26+I29</f>
        <v>#REF!</v>
      </c>
      <c r="J32" s="183" t="e">
        <f>J11+J14+J17+J20+J23+J26+J29</f>
        <v>#REF!</v>
      </c>
      <c r="K32" s="183" t="e">
        <f>K11+K14+K17+K20+K23+K26+K29</f>
        <v>#REF!</v>
      </c>
      <c r="L32" s="183" t="e">
        <f t="shared" si="5"/>
        <v>#REF!</v>
      </c>
      <c r="M32" s="184" t="e">
        <f>J32/F32</f>
        <v>#REF!</v>
      </c>
      <c r="N32" s="183" t="e">
        <f t="shared" ref="N32:Q33" si="6">N11+N14+N17+N20+N23+N26+N29</f>
        <v>#REF!</v>
      </c>
      <c r="O32" s="183" t="e">
        <f t="shared" si="6"/>
        <v>#REF!</v>
      </c>
      <c r="P32" s="183" t="e">
        <f t="shared" si="6"/>
        <v>#REF!</v>
      </c>
      <c r="Q32" s="183" t="e">
        <f t="shared" si="6"/>
        <v>#REF!</v>
      </c>
      <c r="R32" s="184" t="e">
        <f t="shared" si="1"/>
        <v>#REF!</v>
      </c>
      <c r="S32" s="183" t="e">
        <f t="shared" ref="S32:U33" si="7">S11+S14+S17+S20+S23+S26+S29</f>
        <v>#REF!</v>
      </c>
      <c r="T32" s="183" t="e">
        <f t="shared" si="7"/>
        <v>#REF!</v>
      </c>
      <c r="U32" s="185" t="e">
        <f t="shared" si="7"/>
        <v>#REF!</v>
      </c>
      <c r="V32" s="39"/>
    </row>
    <row r="33" spans="1:22" s="26" customFormat="1" ht="22.5" customHeight="1" thickBot="1">
      <c r="A33" s="807" t="s">
        <v>157</v>
      </c>
      <c r="B33" s="808"/>
      <c r="C33" s="186" t="e">
        <f t="shared" si="4"/>
        <v>#REF!</v>
      </c>
      <c r="D33" s="186" t="e">
        <f t="shared" si="4"/>
        <v>#REF!</v>
      </c>
      <c r="E33" s="186" t="e">
        <f t="shared" si="4"/>
        <v>#REF!</v>
      </c>
      <c r="F33" s="183" t="e">
        <f t="shared" si="4"/>
        <v>#REF!</v>
      </c>
      <c r="G33" s="187" t="e">
        <f t="shared" si="3"/>
        <v>#REF!</v>
      </c>
      <c r="H33" s="186" t="e">
        <f t="shared" si="5"/>
        <v>#REF!</v>
      </c>
      <c r="I33" s="186" t="e">
        <f t="shared" si="5"/>
        <v>#REF!</v>
      </c>
      <c r="J33" s="186" t="e">
        <f t="shared" si="5"/>
        <v>#REF!</v>
      </c>
      <c r="K33" s="186" t="e">
        <f t="shared" si="5"/>
        <v>#REF!</v>
      </c>
      <c r="L33" s="131" t="e">
        <f t="shared" si="5"/>
        <v>#REF!</v>
      </c>
      <c r="M33" s="187" t="e">
        <f>J33/F33</f>
        <v>#REF!</v>
      </c>
      <c r="N33" s="186" t="e">
        <f t="shared" si="6"/>
        <v>#REF!</v>
      </c>
      <c r="O33" s="186" t="e">
        <f t="shared" si="6"/>
        <v>#REF!</v>
      </c>
      <c r="P33" s="186" t="e">
        <f t="shared" si="6"/>
        <v>#REF!</v>
      </c>
      <c r="Q33" s="186" t="e">
        <f t="shared" si="6"/>
        <v>#REF!</v>
      </c>
      <c r="R33" s="187" t="e">
        <f t="shared" si="1"/>
        <v>#REF!</v>
      </c>
      <c r="S33" s="186" t="e">
        <f t="shared" si="7"/>
        <v>#REF!</v>
      </c>
      <c r="T33" s="186" t="e">
        <f t="shared" si="7"/>
        <v>#REF!</v>
      </c>
      <c r="U33" s="188" t="e">
        <f t="shared" si="7"/>
        <v>#REF!</v>
      </c>
      <c r="V33" s="39"/>
    </row>
    <row r="34" spans="1:22" s="26" customFormat="1" ht="33.75" customHeight="1">
      <c r="A34" s="804" t="s">
        <v>58</v>
      </c>
      <c r="B34" s="61" t="s">
        <v>36</v>
      </c>
      <c r="C34" s="81" t="e">
        <f>SUM(C35:C36)</f>
        <v>#REF!</v>
      </c>
      <c r="D34" s="81" t="e">
        <f>SUM(D35:D36)</f>
        <v>#REF!</v>
      </c>
      <c r="E34" s="81" t="e">
        <f>SUM(E35:E36)</f>
        <v>#REF!</v>
      </c>
      <c r="F34" s="76" t="e">
        <f>SUM(F35:F36)</f>
        <v>#REF!</v>
      </c>
      <c r="G34" s="163" t="e">
        <f t="shared" si="2"/>
        <v>#REF!</v>
      </c>
      <c r="H34" s="81" t="e">
        <f>SUM(H35:H36)</f>
        <v>#REF!</v>
      </c>
      <c r="I34" s="81" t="e">
        <f>SUM(I35:I36)</f>
        <v>#REF!</v>
      </c>
      <c r="J34" s="81" t="e">
        <f>SUM(J35:J36)</f>
        <v>#REF!</v>
      </c>
      <c r="K34" s="81" t="e">
        <f>SUM(K35:K36)</f>
        <v>#REF!</v>
      </c>
      <c r="L34" s="76" t="e">
        <f>SUM(L35:L36)</f>
        <v>#REF!</v>
      </c>
      <c r="M34" s="163" t="e">
        <f t="shared" si="0"/>
        <v>#REF!</v>
      </c>
      <c r="N34" s="81" t="e">
        <f>SUM(N35:N36)</f>
        <v>#REF!</v>
      </c>
      <c r="O34" s="81" t="e">
        <f>SUM(O35:O36)</f>
        <v>#REF!</v>
      </c>
      <c r="P34" s="81" t="e">
        <f>SUM(P35:P36)</f>
        <v>#REF!</v>
      </c>
      <c r="Q34" s="76" t="e">
        <f>SUM(Q35:Q36)</f>
        <v>#REF!</v>
      </c>
      <c r="R34" s="163" t="e">
        <f t="shared" si="1"/>
        <v>#REF!</v>
      </c>
      <c r="S34" s="81" t="e">
        <f>SUM(S35:S36)</f>
        <v>#REF!</v>
      </c>
      <c r="T34" s="81" t="e">
        <f>SUM(T35:T36)</f>
        <v>#REF!</v>
      </c>
      <c r="U34" s="81" t="e">
        <f>SUM(U35:U36)</f>
        <v>#REF!</v>
      </c>
      <c r="V34" s="39"/>
    </row>
    <row r="35" spans="1:22" s="26" customFormat="1" ht="19.5" customHeight="1">
      <c r="A35" s="805"/>
      <c r="B35" s="58" t="s">
        <v>47</v>
      </c>
      <c r="C35" s="27" t="e">
        <f>#REF!</f>
        <v>#REF!</v>
      </c>
      <c r="D35" s="27" t="e">
        <f>#REF!*#REF!</f>
        <v>#REF!</v>
      </c>
      <c r="E35" s="27" t="e">
        <f>#REF!*#REF!</f>
        <v>#REF!</v>
      </c>
      <c r="F35" s="60" t="e">
        <f>#REF!*#REF!</f>
        <v>#REF!</v>
      </c>
      <c r="G35" s="173" t="e">
        <f t="shared" si="2"/>
        <v>#REF!</v>
      </c>
      <c r="H35" s="43" t="e">
        <f>#REF!</f>
        <v>#REF!</v>
      </c>
      <c r="I35" s="43" t="e">
        <f>#REF!</f>
        <v>#REF!</v>
      </c>
      <c r="J35" s="27" t="e">
        <f>#REF!*#REF!</f>
        <v>#REF!</v>
      </c>
      <c r="K35" s="27" t="e">
        <f>#REF!*#REF!</f>
        <v>#REF!</v>
      </c>
      <c r="L35" s="60" t="e">
        <f>F35-J35</f>
        <v>#REF!</v>
      </c>
      <c r="M35" s="173" t="e">
        <f t="shared" si="0"/>
        <v>#REF!</v>
      </c>
      <c r="N35" s="43" t="e">
        <f>#REF!</f>
        <v>#REF!</v>
      </c>
      <c r="O35" s="27">
        <v>1044479032.3050798</v>
      </c>
      <c r="P35" s="27">
        <v>835609291.74632001</v>
      </c>
      <c r="Q35" s="60" t="e">
        <f>F35-O35</f>
        <v>#REF!</v>
      </c>
      <c r="R35" s="173" t="e">
        <f t="shared" si="1"/>
        <v>#REF!</v>
      </c>
      <c r="S35" s="43" t="e">
        <f>#REF!</f>
        <v>#REF!</v>
      </c>
      <c r="T35" s="27">
        <v>866211047.06203997</v>
      </c>
      <c r="U35" s="27">
        <v>692968820.82259977</v>
      </c>
      <c r="V35" s="39" t="s">
        <v>169</v>
      </c>
    </row>
    <row r="36" spans="1:22" s="26" customFormat="1" ht="19.5" customHeight="1" thickBot="1">
      <c r="A36" s="806"/>
      <c r="B36" s="62" t="s">
        <v>48</v>
      </c>
      <c r="C36" s="27" t="e">
        <f>#REF!</f>
        <v>#REF!</v>
      </c>
      <c r="D36" s="27" t="e">
        <f>#REF!*#REF!</f>
        <v>#REF!</v>
      </c>
      <c r="E36" s="27" t="e">
        <f>#REF!*#REF!</f>
        <v>#REF!</v>
      </c>
      <c r="F36" s="60" t="e">
        <f>#REF!*#REF!</f>
        <v>#REF!</v>
      </c>
      <c r="G36" s="174" t="e">
        <f t="shared" si="2"/>
        <v>#REF!</v>
      </c>
      <c r="H36" s="43" t="e">
        <f>#REF!</f>
        <v>#REF!</v>
      </c>
      <c r="I36" s="43" t="e">
        <f>#REF!</f>
        <v>#REF!</v>
      </c>
      <c r="J36" s="27" t="e">
        <f>#REF!*#REF!</f>
        <v>#REF!</v>
      </c>
      <c r="K36" s="27" t="e">
        <f>#REF!*#REF!</f>
        <v>#REF!</v>
      </c>
      <c r="L36" s="68" t="e">
        <f>F36-J36</f>
        <v>#REF!</v>
      </c>
      <c r="M36" s="174" t="e">
        <f t="shared" si="0"/>
        <v>#REF!</v>
      </c>
      <c r="N36" s="43" t="e">
        <f>#REF!</f>
        <v>#REF!</v>
      </c>
      <c r="O36" s="27" t="e">
        <f>#REF!*#REF!</f>
        <v>#REF!</v>
      </c>
      <c r="P36" s="27" t="e">
        <f>#REF!*#REF!</f>
        <v>#REF!</v>
      </c>
      <c r="Q36" s="68" t="e">
        <f>F36-O36</f>
        <v>#REF!</v>
      </c>
      <c r="R36" s="174" t="e">
        <f t="shared" si="1"/>
        <v>#REF!</v>
      </c>
      <c r="S36" s="43" t="e">
        <f>#REF!</f>
        <v>#REF!</v>
      </c>
      <c r="T36" s="27" t="e">
        <f>#REF!*#REF!</f>
        <v>#REF!</v>
      </c>
      <c r="U36" s="27" t="e">
        <f>#REF!*#REF!</f>
        <v>#REF!</v>
      </c>
      <c r="V36" s="39"/>
    </row>
    <row r="37" spans="1:22" s="26" customFormat="1" ht="33.75" customHeight="1">
      <c r="A37" s="809" t="s">
        <v>152</v>
      </c>
      <c r="B37" s="810"/>
      <c r="C37" s="75" t="e">
        <f>SUM(C38:C39)</f>
        <v>#REF!</v>
      </c>
      <c r="D37" s="75" t="e">
        <f>SUM(D38:D39)</f>
        <v>#REF!</v>
      </c>
      <c r="E37" s="75" t="e">
        <f>SUM(E38:E39)</f>
        <v>#REF!</v>
      </c>
      <c r="F37" s="75" t="e">
        <f>F38+F39</f>
        <v>#REF!</v>
      </c>
      <c r="G37" s="83" t="e">
        <f t="shared" si="2"/>
        <v>#REF!</v>
      </c>
      <c r="H37" s="75" t="e">
        <f>SUM(H34)</f>
        <v>#REF!</v>
      </c>
      <c r="I37" s="75" t="e">
        <f>SUM(I34)</f>
        <v>#REF!</v>
      </c>
      <c r="J37" s="75" t="e">
        <f>SUM(J34)</f>
        <v>#REF!</v>
      </c>
      <c r="K37" s="75" t="e">
        <f>SUM(K34)</f>
        <v>#REF!</v>
      </c>
      <c r="L37" s="75" t="e">
        <f>L38+L39</f>
        <v>#REF!</v>
      </c>
      <c r="M37" s="83" t="e">
        <f t="shared" si="0"/>
        <v>#REF!</v>
      </c>
      <c r="N37" s="75" t="e">
        <f>SUM(N38:N39)</f>
        <v>#REF!</v>
      </c>
      <c r="O37" s="75" t="e">
        <f>SUM(O38:O39)</f>
        <v>#REF!</v>
      </c>
      <c r="P37" s="75" t="e">
        <f>SUM(P38:P39)</f>
        <v>#REF!</v>
      </c>
      <c r="Q37" s="75" t="e">
        <f>Q38+Q39</f>
        <v>#REF!</v>
      </c>
      <c r="R37" s="83" t="e">
        <f t="shared" si="1"/>
        <v>#REF!</v>
      </c>
      <c r="S37" s="75" t="e">
        <f>SUM(S38:S39)</f>
        <v>#REF!</v>
      </c>
      <c r="T37" s="75" t="e">
        <f>SUM(T38:T39)</f>
        <v>#REF!</v>
      </c>
      <c r="U37" s="75" t="e">
        <f>SUM(U38:U39)</f>
        <v>#REF!</v>
      </c>
      <c r="V37" s="39"/>
    </row>
    <row r="38" spans="1:22" s="26" customFormat="1" ht="20.25" customHeight="1">
      <c r="A38" s="826" t="s">
        <v>156</v>
      </c>
      <c r="B38" s="827"/>
      <c r="C38" s="131" t="e">
        <f>C35</f>
        <v>#REF!</v>
      </c>
      <c r="D38" s="131" t="e">
        <f t="shared" ref="C38:F39" si="8">D35</f>
        <v>#REF!</v>
      </c>
      <c r="E38" s="131" t="e">
        <f t="shared" si="8"/>
        <v>#REF!</v>
      </c>
      <c r="F38" s="131" t="e">
        <f t="shared" si="8"/>
        <v>#REF!</v>
      </c>
      <c r="G38" s="184" t="e">
        <f t="shared" si="2"/>
        <v>#REF!</v>
      </c>
      <c r="H38" s="131" t="e">
        <f t="shared" ref="H38:L39" si="9">H35</f>
        <v>#REF!</v>
      </c>
      <c r="I38" s="131" t="e">
        <f t="shared" si="9"/>
        <v>#REF!</v>
      </c>
      <c r="J38" s="131" t="e">
        <f t="shared" si="9"/>
        <v>#REF!</v>
      </c>
      <c r="K38" s="131" t="e">
        <f t="shared" si="9"/>
        <v>#REF!</v>
      </c>
      <c r="L38" s="131" t="e">
        <f t="shared" si="9"/>
        <v>#REF!</v>
      </c>
      <c r="M38" s="189" t="e">
        <f t="shared" si="0"/>
        <v>#REF!</v>
      </c>
      <c r="N38" s="131" t="e">
        <f t="shared" ref="N38:Q39" si="10">N35</f>
        <v>#REF!</v>
      </c>
      <c r="O38" s="131">
        <f t="shared" si="10"/>
        <v>1044479032.3050798</v>
      </c>
      <c r="P38" s="131">
        <f t="shared" si="10"/>
        <v>835609291.74632001</v>
      </c>
      <c r="Q38" s="131" t="e">
        <f t="shared" si="10"/>
        <v>#REF!</v>
      </c>
      <c r="R38" s="189" t="e">
        <f t="shared" si="1"/>
        <v>#REF!</v>
      </c>
      <c r="S38" s="131" t="e">
        <f t="shared" ref="S38:U39" si="11">S35</f>
        <v>#REF!</v>
      </c>
      <c r="T38" s="131">
        <f t="shared" si="11"/>
        <v>866211047.06203997</v>
      </c>
      <c r="U38" s="190">
        <f t="shared" si="11"/>
        <v>692968820.82259977</v>
      </c>
      <c r="V38" s="39"/>
    </row>
    <row r="39" spans="1:22" s="26" customFormat="1" ht="21" customHeight="1" thickBot="1">
      <c r="A39" s="807" t="s">
        <v>157</v>
      </c>
      <c r="B39" s="808"/>
      <c r="C39" s="132" t="e">
        <f t="shared" si="8"/>
        <v>#REF!</v>
      </c>
      <c r="D39" s="132" t="e">
        <f t="shared" si="8"/>
        <v>#REF!</v>
      </c>
      <c r="E39" s="132" t="e">
        <f t="shared" si="8"/>
        <v>#REF!</v>
      </c>
      <c r="F39" s="131" t="e">
        <f t="shared" si="8"/>
        <v>#REF!</v>
      </c>
      <c r="G39" s="187" t="e">
        <f t="shared" si="2"/>
        <v>#REF!</v>
      </c>
      <c r="H39" s="132" t="e">
        <f t="shared" si="9"/>
        <v>#REF!</v>
      </c>
      <c r="I39" s="132" t="e">
        <f t="shared" si="9"/>
        <v>#REF!</v>
      </c>
      <c r="J39" s="132" t="e">
        <f t="shared" si="9"/>
        <v>#REF!</v>
      </c>
      <c r="K39" s="132" t="e">
        <f t="shared" si="9"/>
        <v>#REF!</v>
      </c>
      <c r="L39" s="132" t="e">
        <f t="shared" si="9"/>
        <v>#REF!</v>
      </c>
      <c r="M39" s="191" t="e">
        <f t="shared" si="0"/>
        <v>#REF!</v>
      </c>
      <c r="N39" s="131" t="e">
        <f t="shared" si="10"/>
        <v>#REF!</v>
      </c>
      <c r="O39" s="131" t="e">
        <f t="shared" si="10"/>
        <v>#REF!</v>
      </c>
      <c r="P39" s="131" t="e">
        <f t="shared" si="10"/>
        <v>#REF!</v>
      </c>
      <c r="Q39" s="132" t="e">
        <f t="shared" si="10"/>
        <v>#REF!</v>
      </c>
      <c r="R39" s="191" t="e">
        <f t="shared" si="1"/>
        <v>#REF!</v>
      </c>
      <c r="S39" s="132" t="e">
        <f t="shared" si="11"/>
        <v>#REF!</v>
      </c>
      <c r="T39" s="132" t="e">
        <f t="shared" si="11"/>
        <v>#REF!</v>
      </c>
      <c r="U39" s="192" t="e">
        <f t="shared" si="11"/>
        <v>#REF!</v>
      </c>
      <c r="V39" s="39"/>
    </row>
    <row r="40" spans="1:22" s="26" customFormat="1" ht="33.75" customHeight="1">
      <c r="A40" s="804" t="s">
        <v>59</v>
      </c>
      <c r="B40" s="61" t="s">
        <v>38</v>
      </c>
      <c r="C40" s="81" t="e">
        <f>SUM(C41:C42)</f>
        <v>#REF!</v>
      </c>
      <c r="D40" s="81" t="e">
        <f>SUM(D41:D42)</f>
        <v>#REF!</v>
      </c>
      <c r="E40" s="81" t="e">
        <f>SUM(E41:E42)</f>
        <v>#REF!</v>
      </c>
      <c r="F40" s="76" t="e">
        <f>SUM(F41:F42)</f>
        <v>#REF!</v>
      </c>
      <c r="G40" s="163" t="e">
        <f t="shared" si="2"/>
        <v>#REF!</v>
      </c>
      <c r="H40" s="81" t="e">
        <f>SUM(H41:H42)</f>
        <v>#REF!</v>
      </c>
      <c r="I40" s="81" t="e">
        <f>SUM(I41:I42)</f>
        <v>#REF!</v>
      </c>
      <c r="J40" s="81" t="e">
        <f>SUM(J41:J42)</f>
        <v>#REF!</v>
      </c>
      <c r="K40" s="81" t="e">
        <f>SUM(K41:K42)</f>
        <v>#REF!</v>
      </c>
      <c r="L40" s="76" t="e">
        <f>SUM(L41:L42)</f>
        <v>#REF!</v>
      </c>
      <c r="M40" s="163" t="e">
        <f t="shared" si="0"/>
        <v>#REF!</v>
      </c>
      <c r="N40" s="81" t="e">
        <f>SUM(N41:N42)</f>
        <v>#REF!</v>
      </c>
      <c r="O40" s="81" t="e">
        <f>SUM(O41:O42)</f>
        <v>#REF!</v>
      </c>
      <c r="P40" s="81" t="e">
        <f>SUM(P41:P42)</f>
        <v>#REF!</v>
      </c>
      <c r="Q40" s="76" t="e">
        <f>SUM(Q41:Q42)</f>
        <v>#REF!</v>
      </c>
      <c r="R40" s="163" t="e">
        <f t="shared" si="1"/>
        <v>#REF!</v>
      </c>
      <c r="S40" s="81" t="e">
        <f>SUM(S41:S42)</f>
        <v>#REF!</v>
      </c>
      <c r="T40" s="81" t="e">
        <f>SUM(T41:T42)</f>
        <v>#REF!</v>
      </c>
      <c r="U40" s="82" t="e">
        <f>SUM(U41:U42)</f>
        <v>#REF!</v>
      </c>
      <c r="V40" s="39"/>
    </row>
    <row r="41" spans="1:22" s="26" customFormat="1" ht="19.5" customHeight="1">
      <c r="A41" s="805"/>
      <c r="B41" s="58" t="s">
        <v>47</v>
      </c>
      <c r="C41" s="27" t="e">
        <f>#REF!</f>
        <v>#REF!</v>
      </c>
      <c r="D41" s="27" t="e">
        <f>#REF!*#REF!</f>
        <v>#REF!</v>
      </c>
      <c r="E41" s="27" t="e">
        <f>#REF!*#REF!</f>
        <v>#REF!</v>
      </c>
      <c r="F41" s="60" t="e">
        <f>#REF!*#REF!</f>
        <v>#REF!</v>
      </c>
      <c r="G41" s="173" t="e">
        <f t="shared" si="2"/>
        <v>#REF!</v>
      </c>
      <c r="H41" s="43" t="e">
        <f>#REF!</f>
        <v>#REF!</v>
      </c>
      <c r="I41" s="43" t="e">
        <f>#REF!</f>
        <v>#REF!</v>
      </c>
      <c r="J41" s="27" t="e">
        <f>#REF!*#REF!</f>
        <v>#REF!</v>
      </c>
      <c r="K41" s="27" t="e">
        <f>#REF!*#REF!</f>
        <v>#REF!</v>
      </c>
      <c r="L41" s="60" t="e">
        <f>F41-J41</f>
        <v>#REF!</v>
      </c>
      <c r="M41" s="173" t="e">
        <f t="shared" si="0"/>
        <v>#REF!</v>
      </c>
      <c r="N41" s="43" t="e">
        <f>#REF!</f>
        <v>#REF!</v>
      </c>
      <c r="O41" s="27" t="e">
        <f>#REF!*#REF!</f>
        <v>#REF!</v>
      </c>
      <c r="P41" s="27" t="e">
        <f>#REF!*#REF!</f>
        <v>#REF!</v>
      </c>
      <c r="Q41" s="60" t="e">
        <f>F41-O41</f>
        <v>#REF!</v>
      </c>
      <c r="R41" s="173" t="e">
        <f t="shared" si="1"/>
        <v>#REF!</v>
      </c>
      <c r="S41" s="43" t="e">
        <f>#REF!</f>
        <v>#REF!</v>
      </c>
      <c r="T41" s="27" t="e">
        <f>#REF!*#REF!</f>
        <v>#REF!</v>
      </c>
      <c r="U41" s="27" t="e">
        <f>#REF!*#REF!</f>
        <v>#REF!</v>
      </c>
      <c r="V41" s="39"/>
    </row>
    <row r="42" spans="1:22" s="26" customFormat="1" ht="19.5" customHeight="1" thickBot="1">
      <c r="A42" s="806"/>
      <c r="B42" s="62" t="s">
        <v>48</v>
      </c>
      <c r="C42" s="27" t="e">
        <f>#REF!</f>
        <v>#REF!</v>
      </c>
      <c r="D42" s="27" t="e">
        <f>#REF!*#REF!</f>
        <v>#REF!</v>
      </c>
      <c r="E42" s="27" t="e">
        <f>#REF!*#REF!</f>
        <v>#REF!</v>
      </c>
      <c r="F42" s="60" t="e">
        <f>#REF!*#REF!</f>
        <v>#REF!</v>
      </c>
      <c r="G42" s="174" t="e">
        <f t="shared" si="2"/>
        <v>#REF!</v>
      </c>
      <c r="H42" s="43" t="e">
        <f>#REF!</f>
        <v>#REF!</v>
      </c>
      <c r="I42" s="43" t="e">
        <f>#REF!</f>
        <v>#REF!</v>
      </c>
      <c r="J42" s="27" t="e">
        <f>#REF!*#REF!</f>
        <v>#REF!</v>
      </c>
      <c r="K42" s="27" t="e">
        <f>#REF!*#REF!</f>
        <v>#REF!</v>
      </c>
      <c r="L42" s="68" t="e">
        <f>F42-J42</f>
        <v>#REF!</v>
      </c>
      <c r="M42" s="174" t="e">
        <f t="shared" si="0"/>
        <v>#REF!</v>
      </c>
      <c r="N42" s="43" t="e">
        <f>#REF!</f>
        <v>#REF!</v>
      </c>
      <c r="O42" s="27" t="e">
        <f>#REF!*#REF!</f>
        <v>#REF!</v>
      </c>
      <c r="P42" s="27" t="e">
        <f>#REF!*#REF!</f>
        <v>#REF!</v>
      </c>
      <c r="Q42" s="68" t="e">
        <f>F42-O42</f>
        <v>#REF!</v>
      </c>
      <c r="R42" s="174" t="e">
        <f t="shared" si="1"/>
        <v>#REF!</v>
      </c>
      <c r="S42" s="43" t="e">
        <f>#REF!</f>
        <v>#REF!</v>
      </c>
      <c r="T42" s="27" t="e">
        <f>#REF!*#REF!</f>
        <v>#REF!</v>
      </c>
      <c r="U42" s="27" t="e">
        <f>#REF!*#REF!</f>
        <v>#REF!</v>
      </c>
      <c r="V42" s="39"/>
    </row>
    <row r="43" spans="1:22" s="26" customFormat="1" ht="42" customHeight="1">
      <c r="A43" s="804" t="s">
        <v>61</v>
      </c>
      <c r="B43" s="61" t="s">
        <v>60</v>
      </c>
      <c r="C43" s="127" t="e">
        <f>SUM(C44:C45)</f>
        <v>#REF!</v>
      </c>
      <c r="D43" s="127" t="e">
        <f>SUM(D44:D45)</f>
        <v>#REF!</v>
      </c>
      <c r="E43" s="127" t="e">
        <f>SUM(E44:E45)</f>
        <v>#REF!</v>
      </c>
      <c r="F43" s="76" t="e">
        <f>F44+F45</f>
        <v>#REF!</v>
      </c>
      <c r="G43" s="163" t="e">
        <f>E43/F43</f>
        <v>#REF!</v>
      </c>
      <c r="H43" s="81" t="e">
        <f>SUM(H44:H45)</f>
        <v>#REF!</v>
      </c>
      <c r="I43" s="81" t="e">
        <f>SUM(I44:I45)</f>
        <v>#REF!</v>
      </c>
      <c r="J43" s="81" t="e">
        <f>SUM(J44:J45)</f>
        <v>#REF!</v>
      </c>
      <c r="K43" s="81" t="e">
        <f>SUM(K44:K45)</f>
        <v>#REF!</v>
      </c>
      <c r="L43" s="76" t="e">
        <f>SUM(L44:L45)</f>
        <v>#REF!</v>
      </c>
      <c r="M43" s="163" t="e">
        <f t="shared" si="0"/>
        <v>#REF!</v>
      </c>
      <c r="N43" s="81" t="e">
        <f>SUM(N44:N45)</f>
        <v>#REF!</v>
      </c>
      <c r="O43" s="81" t="e">
        <f>SUM(O44:O45)</f>
        <v>#REF!</v>
      </c>
      <c r="P43" s="81" t="e">
        <f>SUM(P44:P45)</f>
        <v>#REF!</v>
      </c>
      <c r="Q43" s="76" t="e">
        <f>SUM(Q44:Q45)</f>
        <v>#REF!</v>
      </c>
      <c r="R43" s="163" t="e">
        <f t="shared" si="1"/>
        <v>#REF!</v>
      </c>
      <c r="S43" s="81" t="e">
        <f>SUM(S44:S45)</f>
        <v>#REF!</v>
      </c>
      <c r="T43" s="81" t="e">
        <f>SUM(T44:T45)</f>
        <v>#REF!</v>
      </c>
      <c r="U43" s="82" t="e">
        <f>SUM(U44:U45)</f>
        <v>#REF!</v>
      </c>
      <c r="V43" s="39"/>
    </row>
    <row r="44" spans="1:22" s="26" customFormat="1" ht="19.5" customHeight="1">
      <c r="A44" s="805"/>
      <c r="B44" s="58" t="s">
        <v>47</v>
      </c>
      <c r="C44" s="27" t="e">
        <f>#REF!</f>
        <v>#REF!</v>
      </c>
      <c r="D44" s="27" t="e">
        <f>#REF!*#REF!</f>
        <v>#REF!</v>
      </c>
      <c r="E44" s="27" t="e">
        <f>#REF!*#REF!</f>
        <v>#REF!</v>
      </c>
      <c r="F44" s="70" t="e">
        <f>#REF!*#REF!</f>
        <v>#REF!</v>
      </c>
      <c r="G44" s="173" t="e">
        <f>E44/F44</f>
        <v>#REF!</v>
      </c>
      <c r="H44" s="43" t="e">
        <f>#REF!</f>
        <v>#REF!</v>
      </c>
      <c r="I44" s="43" t="e">
        <f>#REF!</f>
        <v>#REF!</v>
      </c>
      <c r="J44" s="27" t="e">
        <f>#REF!*#REF!</f>
        <v>#REF!</v>
      </c>
      <c r="K44" s="27" t="e">
        <f>#REF!*#REF!</f>
        <v>#REF!</v>
      </c>
      <c r="L44" s="70" t="e">
        <f>F44-J44</f>
        <v>#REF!</v>
      </c>
      <c r="M44" s="218" t="e">
        <f t="shared" si="0"/>
        <v>#REF!</v>
      </c>
      <c r="N44" s="43" t="e">
        <f>#REF!</f>
        <v>#REF!</v>
      </c>
      <c r="O44" s="27" t="e">
        <f>#REF!*#REF!</f>
        <v>#REF!</v>
      </c>
      <c r="P44" s="27" t="e">
        <f>#REF!*#REF!</f>
        <v>#REF!</v>
      </c>
      <c r="Q44" s="70" t="e">
        <f>F44-O44</f>
        <v>#REF!</v>
      </c>
      <c r="R44" s="218" t="e">
        <f t="shared" si="1"/>
        <v>#REF!</v>
      </c>
      <c r="S44" s="43" t="e">
        <f>#REF!</f>
        <v>#REF!</v>
      </c>
      <c r="T44" s="27" t="e">
        <f>#REF!*#REF!</f>
        <v>#REF!</v>
      </c>
      <c r="U44" s="27" t="e">
        <f>#REF!*#REF!</f>
        <v>#REF!</v>
      </c>
      <c r="V44" s="39"/>
    </row>
    <row r="45" spans="1:22" s="26" customFormat="1" ht="19.5" customHeight="1" thickBot="1">
      <c r="A45" s="806"/>
      <c r="B45" s="62" t="s">
        <v>48</v>
      </c>
      <c r="C45" s="27" t="e">
        <f>#REF!</f>
        <v>#REF!</v>
      </c>
      <c r="D45" s="27" t="e">
        <f>#REF!*#REF!</f>
        <v>#REF!</v>
      </c>
      <c r="E45" s="27" t="e">
        <f>#REF!*#REF!</f>
        <v>#REF!</v>
      </c>
      <c r="F45" s="70" t="e">
        <f>#REF!*#REF!</f>
        <v>#REF!</v>
      </c>
      <c r="G45" s="174" t="e">
        <f t="shared" si="2"/>
        <v>#REF!</v>
      </c>
      <c r="H45" s="43" t="e">
        <f>#REF!</f>
        <v>#REF!</v>
      </c>
      <c r="I45" s="43" t="e">
        <f>#REF!</f>
        <v>#REF!</v>
      </c>
      <c r="J45" s="27" t="e">
        <f>#REF!*#REF!</f>
        <v>#REF!</v>
      </c>
      <c r="K45" s="27" t="e">
        <f>#REF!*#REF!</f>
        <v>#REF!</v>
      </c>
      <c r="L45" s="72" t="e">
        <f>F45-J45</f>
        <v>#REF!</v>
      </c>
      <c r="M45" s="219" t="e">
        <f t="shared" si="0"/>
        <v>#REF!</v>
      </c>
      <c r="N45" s="43" t="e">
        <f>#REF!</f>
        <v>#REF!</v>
      </c>
      <c r="O45" s="27" t="e">
        <f>#REF!*#REF!</f>
        <v>#REF!</v>
      </c>
      <c r="P45" s="27" t="e">
        <f>#REF!*#REF!</f>
        <v>#REF!</v>
      </c>
      <c r="Q45" s="72" t="e">
        <f>F45-O45</f>
        <v>#REF!</v>
      </c>
      <c r="R45" s="219" t="e">
        <f t="shared" si="1"/>
        <v>#REF!</v>
      </c>
      <c r="S45" s="43" t="e">
        <f>#REF!</f>
        <v>#REF!</v>
      </c>
      <c r="T45" s="27" t="e">
        <f>#REF!*#REF!</f>
        <v>#REF!</v>
      </c>
      <c r="U45" s="27" t="e">
        <f>#REF!*#REF!</f>
        <v>#REF!</v>
      </c>
      <c r="V45" s="39"/>
    </row>
    <row r="46" spans="1:22" s="26" customFormat="1" ht="29.25" customHeight="1">
      <c r="A46" s="804" t="s">
        <v>63</v>
      </c>
      <c r="B46" s="61" t="s">
        <v>62</v>
      </c>
      <c r="C46" s="127" t="e">
        <f>SUM(C47:C48)</f>
        <v>#REF!</v>
      </c>
      <c r="D46" s="127" t="e">
        <f>SUM(D47:D48)</f>
        <v>#REF!</v>
      </c>
      <c r="E46" s="127" t="e">
        <f>SUM(E47:E48)</f>
        <v>#REF!</v>
      </c>
      <c r="F46" s="76" t="e">
        <f>F47+F48</f>
        <v>#REF!</v>
      </c>
      <c r="G46" s="163" t="e">
        <f>E46/F46</f>
        <v>#REF!</v>
      </c>
      <c r="H46" s="81" t="e">
        <f>SUM(H47:H48)</f>
        <v>#REF!</v>
      </c>
      <c r="I46" s="81" t="e">
        <f>SUM(I47:I48)</f>
        <v>#REF!</v>
      </c>
      <c r="J46" s="81" t="e">
        <f>SUM(J47:J48)</f>
        <v>#REF!</v>
      </c>
      <c r="K46" s="81" t="e">
        <f>SUM(K47:K48)</f>
        <v>#REF!</v>
      </c>
      <c r="L46" s="76" t="e">
        <f>SUM(L47:L48)</f>
        <v>#REF!</v>
      </c>
      <c r="M46" s="163" t="e">
        <f t="shared" si="0"/>
        <v>#REF!</v>
      </c>
      <c r="N46" s="81" t="e">
        <f>SUM(N47:N48)</f>
        <v>#REF!</v>
      </c>
      <c r="O46" s="81" t="e">
        <f>SUM(O47:O48)</f>
        <v>#REF!</v>
      </c>
      <c r="P46" s="81" t="e">
        <f>SUM(P47:P48)</f>
        <v>#REF!</v>
      </c>
      <c r="Q46" s="76" t="e">
        <f>SUM(Q47:Q48)</f>
        <v>#REF!</v>
      </c>
      <c r="R46" s="163" t="e">
        <f t="shared" si="1"/>
        <v>#REF!</v>
      </c>
      <c r="S46" s="81" t="e">
        <f>SUM(S47:S48)</f>
        <v>#REF!</v>
      </c>
      <c r="T46" s="81" t="e">
        <f>SUM(T47:T48)</f>
        <v>#REF!</v>
      </c>
      <c r="U46" s="82" t="e">
        <f>SUM(U47:U48)</f>
        <v>#REF!</v>
      </c>
      <c r="V46" s="39"/>
    </row>
    <row r="47" spans="1:22" s="26" customFormat="1" ht="19.5" customHeight="1">
      <c r="A47" s="805"/>
      <c r="B47" s="58" t="s">
        <v>47</v>
      </c>
      <c r="C47" s="27" t="e">
        <f>#REF!</f>
        <v>#REF!</v>
      </c>
      <c r="D47" s="27" t="e">
        <f>#REF!*#REF!</f>
        <v>#REF!</v>
      </c>
      <c r="E47" s="27" t="e">
        <f>#REF!*#REF!</f>
        <v>#REF!</v>
      </c>
      <c r="F47" s="70" t="e">
        <f>#REF!*#REF!</f>
        <v>#REF!</v>
      </c>
      <c r="G47" s="173" t="e">
        <f>E47/F47</f>
        <v>#REF!</v>
      </c>
      <c r="H47" s="43" t="e">
        <f>#REF!</f>
        <v>#REF!</v>
      </c>
      <c r="I47" s="43" t="e">
        <f>#REF!</f>
        <v>#REF!</v>
      </c>
      <c r="J47" s="27" t="e">
        <f>#REF!*#REF!</f>
        <v>#REF!</v>
      </c>
      <c r="K47" s="27" t="e">
        <f>#REF!*#REF!</f>
        <v>#REF!</v>
      </c>
      <c r="L47" s="70" t="e">
        <f>F47-J47</f>
        <v>#REF!</v>
      </c>
      <c r="M47" s="218" t="e">
        <f t="shared" si="0"/>
        <v>#REF!</v>
      </c>
      <c r="N47" s="43" t="e">
        <f>#REF!</f>
        <v>#REF!</v>
      </c>
      <c r="O47" s="27" t="e">
        <f>#REF!*#REF!</f>
        <v>#REF!</v>
      </c>
      <c r="P47" s="27" t="e">
        <f>#REF!*#REF!</f>
        <v>#REF!</v>
      </c>
      <c r="Q47" s="70" t="e">
        <f>F47-O47</f>
        <v>#REF!</v>
      </c>
      <c r="R47" s="218" t="e">
        <f t="shared" si="1"/>
        <v>#REF!</v>
      </c>
      <c r="S47" s="43" t="e">
        <f>#REF!</f>
        <v>#REF!</v>
      </c>
      <c r="T47" s="27" t="e">
        <f>#REF!*#REF!</f>
        <v>#REF!</v>
      </c>
      <c r="U47" s="27" t="e">
        <f>#REF!*#REF!</f>
        <v>#REF!</v>
      </c>
      <c r="V47" s="39"/>
    </row>
    <row r="48" spans="1:22" s="26" customFormat="1" ht="19.5" customHeight="1" thickBot="1">
      <c r="A48" s="806"/>
      <c r="B48" s="62" t="s">
        <v>48</v>
      </c>
      <c r="C48" s="27" t="e">
        <f>#REF!</f>
        <v>#REF!</v>
      </c>
      <c r="D48" s="27" t="e">
        <f>#REF!*#REF!</f>
        <v>#REF!</v>
      </c>
      <c r="E48" s="27" t="e">
        <f>#REF!*#REF!</f>
        <v>#REF!</v>
      </c>
      <c r="F48" s="70" t="e">
        <f>#REF!*#REF!</f>
        <v>#REF!</v>
      </c>
      <c r="G48" s="174" t="e">
        <f>E48/F48</f>
        <v>#REF!</v>
      </c>
      <c r="H48" s="43" t="e">
        <f>#REF!</f>
        <v>#REF!</v>
      </c>
      <c r="I48" s="43" t="e">
        <f>#REF!</f>
        <v>#REF!</v>
      </c>
      <c r="J48" s="27" t="e">
        <f>#REF!*#REF!</f>
        <v>#REF!</v>
      </c>
      <c r="K48" s="27" t="e">
        <f>#REF!*#REF!</f>
        <v>#REF!</v>
      </c>
      <c r="L48" s="72" t="e">
        <f>F48-J48</f>
        <v>#REF!</v>
      </c>
      <c r="M48" s="219" t="e">
        <f t="shared" si="0"/>
        <v>#REF!</v>
      </c>
      <c r="N48" s="43" t="e">
        <f>#REF!</f>
        <v>#REF!</v>
      </c>
      <c r="O48" s="27" t="e">
        <f>#REF!*#REF!</f>
        <v>#REF!</v>
      </c>
      <c r="P48" s="27" t="e">
        <f>#REF!*#REF!</f>
        <v>#REF!</v>
      </c>
      <c r="Q48" s="72" t="e">
        <f>F48-O48</f>
        <v>#REF!</v>
      </c>
      <c r="R48" s="219" t="e">
        <f t="shared" si="1"/>
        <v>#REF!</v>
      </c>
      <c r="S48" s="43" t="e">
        <f>#REF!</f>
        <v>#REF!</v>
      </c>
      <c r="T48" s="27" t="e">
        <f>#REF!*#REF!</f>
        <v>#REF!</v>
      </c>
      <c r="U48" s="27" t="e">
        <f>#REF!*#REF!</f>
        <v>#REF!</v>
      </c>
      <c r="V48" s="39"/>
    </row>
    <row r="49" spans="1:22" s="26" customFormat="1" ht="29.25" customHeight="1">
      <c r="A49" s="804" t="s">
        <v>64</v>
      </c>
      <c r="B49" s="61" t="s">
        <v>40</v>
      </c>
      <c r="C49" s="127" t="e">
        <f>SUM(C50:C51)</f>
        <v>#REF!</v>
      </c>
      <c r="D49" s="81" t="e">
        <f>SUM(D50:D51)</f>
        <v>#REF!</v>
      </c>
      <c r="E49" s="81" t="e">
        <f>SUM(E50:E51)</f>
        <v>#REF!</v>
      </c>
      <c r="F49" s="90" t="e">
        <f>SUM(F50:F51)</f>
        <v>#REF!</v>
      </c>
      <c r="G49" s="163" t="e">
        <f t="shared" si="2"/>
        <v>#REF!</v>
      </c>
      <c r="H49" s="127" t="e">
        <f>SUM(H50:H51)</f>
        <v>#REF!</v>
      </c>
      <c r="I49" s="81" t="e">
        <f>SUM(I50:I51)</f>
        <v>#REF!</v>
      </c>
      <c r="J49" s="127" t="e">
        <f>SUM(J50:J51)</f>
        <v>#REF!</v>
      </c>
      <c r="K49" s="127" t="e">
        <f>SUM(K50:K51)</f>
        <v>#REF!</v>
      </c>
      <c r="L49" s="90" t="e">
        <f>SUM(L50:L51)</f>
        <v>#REF!</v>
      </c>
      <c r="M49" s="220" t="e">
        <f t="shared" si="0"/>
        <v>#REF!</v>
      </c>
      <c r="N49" s="127" t="e">
        <f>SUM(N50:N51)</f>
        <v>#REF!</v>
      </c>
      <c r="O49" s="81" t="e">
        <f>SUM(O50:O51)</f>
        <v>#REF!</v>
      </c>
      <c r="P49" s="81" t="e">
        <f>SUM(P50:P51)</f>
        <v>#REF!</v>
      </c>
      <c r="Q49" s="76" t="e">
        <f>SUM(Q50:Q51)</f>
        <v>#REF!</v>
      </c>
      <c r="R49" s="163" t="e">
        <f t="shared" si="1"/>
        <v>#REF!</v>
      </c>
      <c r="S49" s="81" t="e">
        <f>SUM(S50:S51)</f>
        <v>#REF!</v>
      </c>
      <c r="T49" s="81" t="e">
        <f>SUM(T50:T51)</f>
        <v>#REF!</v>
      </c>
      <c r="U49" s="82" t="e">
        <f>SUM(U50:U51)</f>
        <v>#REF!</v>
      </c>
      <c r="V49" s="39"/>
    </row>
    <row r="50" spans="1:22" s="26" customFormat="1" ht="19.5" customHeight="1">
      <c r="A50" s="805"/>
      <c r="B50" s="58" t="s">
        <v>47</v>
      </c>
      <c r="C50" s="27" t="e">
        <f>#REF!</f>
        <v>#REF!</v>
      </c>
      <c r="D50" s="27" t="e">
        <f>#REF!*#REF!</f>
        <v>#REF!</v>
      </c>
      <c r="E50" s="27" t="e">
        <f>#REF!*#REF!</f>
        <v>#REF!</v>
      </c>
      <c r="F50" s="71" t="e">
        <f>#REF!*#REF!</f>
        <v>#REF!</v>
      </c>
      <c r="G50" s="173" t="e">
        <f t="shared" si="2"/>
        <v>#REF!</v>
      </c>
      <c r="H50" s="43" t="e">
        <f>#REF!</f>
        <v>#REF!</v>
      </c>
      <c r="I50" s="43" t="e">
        <f>#REF!</f>
        <v>#REF!</v>
      </c>
      <c r="J50" s="27" t="e">
        <f>#REF!*#REF!</f>
        <v>#REF!</v>
      </c>
      <c r="K50" s="27" t="e">
        <f>#REF!*#REF!</f>
        <v>#REF!</v>
      </c>
      <c r="L50" s="71" t="e">
        <f>F50-J50</f>
        <v>#REF!</v>
      </c>
      <c r="M50" s="221" t="e">
        <f t="shared" si="0"/>
        <v>#REF!</v>
      </c>
      <c r="N50" s="43" t="e">
        <f>#REF!</f>
        <v>#REF!</v>
      </c>
      <c r="O50" s="27" t="e">
        <f>#REF!*#REF!</f>
        <v>#REF!</v>
      </c>
      <c r="P50" s="27" t="e">
        <f>#REF!*#REF!</f>
        <v>#REF!</v>
      </c>
      <c r="Q50" s="70" t="e">
        <f>F50-O50</f>
        <v>#REF!</v>
      </c>
      <c r="R50" s="218" t="e">
        <f t="shared" si="1"/>
        <v>#REF!</v>
      </c>
      <c r="S50" s="43" t="e">
        <f>#REF!</f>
        <v>#REF!</v>
      </c>
      <c r="T50" s="27" t="e">
        <f>#REF!*#REF!</f>
        <v>#REF!</v>
      </c>
      <c r="U50" s="27" t="e">
        <f>#REF!*#REF!</f>
        <v>#REF!</v>
      </c>
      <c r="V50" s="39"/>
    </row>
    <row r="51" spans="1:22" s="26" customFormat="1" ht="19.5" customHeight="1" thickBot="1">
      <c r="A51" s="806"/>
      <c r="B51" s="62" t="s">
        <v>48</v>
      </c>
      <c r="C51" s="27" t="e">
        <f>#REF!</f>
        <v>#REF!</v>
      </c>
      <c r="D51" s="27" t="e">
        <f>#REF!*#REF!</f>
        <v>#REF!</v>
      </c>
      <c r="E51" s="27" t="e">
        <f>#REF!*#REF!</f>
        <v>#REF!</v>
      </c>
      <c r="F51" s="71" t="e">
        <f>#REF!*#REF!</f>
        <v>#REF!</v>
      </c>
      <c r="G51" s="174" t="e">
        <f t="shared" si="2"/>
        <v>#REF!</v>
      </c>
      <c r="H51" s="43" t="e">
        <f>#REF!</f>
        <v>#REF!</v>
      </c>
      <c r="I51" s="43" t="e">
        <f>#REF!</f>
        <v>#REF!</v>
      </c>
      <c r="J51" s="27" t="e">
        <f>#REF!*#REF!</f>
        <v>#REF!</v>
      </c>
      <c r="K51" s="27" t="e">
        <f>#REF!*#REF!</f>
        <v>#REF!</v>
      </c>
      <c r="L51" s="74" t="e">
        <f>F51-J51</f>
        <v>#REF!</v>
      </c>
      <c r="M51" s="222" t="e">
        <f t="shared" si="0"/>
        <v>#REF!</v>
      </c>
      <c r="N51" s="43" t="e">
        <f>#REF!</f>
        <v>#REF!</v>
      </c>
      <c r="O51" s="27" t="e">
        <f>#REF!*#REF!</f>
        <v>#REF!</v>
      </c>
      <c r="P51" s="27" t="e">
        <f>#REF!*#REF!</f>
        <v>#REF!</v>
      </c>
      <c r="Q51" s="72" t="e">
        <f>F51-O51</f>
        <v>#REF!</v>
      </c>
      <c r="R51" s="219" t="e">
        <f t="shared" si="1"/>
        <v>#REF!</v>
      </c>
      <c r="S51" s="43" t="e">
        <f>#REF!</f>
        <v>#REF!</v>
      </c>
      <c r="T51" s="27" t="e">
        <f>#REF!*#REF!</f>
        <v>#REF!</v>
      </c>
      <c r="U51" s="27" t="e">
        <f>#REF!*#REF!</f>
        <v>#REF!</v>
      </c>
      <c r="V51" s="39"/>
    </row>
    <row r="52" spans="1:22" s="26" customFormat="1" ht="33.75" customHeight="1">
      <c r="A52" s="804" t="s">
        <v>65</v>
      </c>
      <c r="B52" s="61" t="s">
        <v>42</v>
      </c>
      <c r="C52" s="128" t="e">
        <f>SUM(C53:C54)</f>
        <v>#REF!</v>
      </c>
      <c r="D52" s="182" t="e">
        <f>SUM(D53:D54)</f>
        <v>#REF!</v>
      </c>
      <c r="E52" s="182" t="e">
        <f>SUM(E53:E54)</f>
        <v>#REF!</v>
      </c>
      <c r="F52" s="90" t="e">
        <f>F53+F54</f>
        <v>#REF!</v>
      </c>
      <c r="G52" s="163" t="e">
        <f t="shared" si="2"/>
        <v>#REF!</v>
      </c>
      <c r="H52" s="128" t="e">
        <f>SUM(H53:H54)</f>
        <v>#REF!</v>
      </c>
      <c r="I52" s="128" t="e">
        <f>SUM(I53:I54)</f>
        <v>#REF!</v>
      </c>
      <c r="J52" s="128" t="e">
        <f>SUM(J53:J54)</f>
        <v>#REF!</v>
      </c>
      <c r="K52" s="127" t="e">
        <f>SUM(K53:K54)</f>
        <v>#REF!</v>
      </c>
      <c r="L52" s="90" t="e">
        <f>SUM(L53:L54)</f>
        <v>#REF!</v>
      </c>
      <c r="M52" s="220" t="e">
        <f t="shared" si="0"/>
        <v>#REF!</v>
      </c>
      <c r="N52" s="128" t="e">
        <f>SUM(N53:N54)</f>
        <v>#REF!</v>
      </c>
      <c r="O52" s="128" t="e">
        <f>SUM(O53:O54)</f>
        <v>#REF!</v>
      </c>
      <c r="P52" s="128" t="e">
        <f>SUM(P53:P54)</f>
        <v>#REF!</v>
      </c>
      <c r="Q52" s="90" t="e">
        <f>SUM(Q53:Q54)</f>
        <v>#REF!</v>
      </c>
      <c r="R52" s="220" t="e">
        <f t="shared" si="1"/>
        <v>#REF!</v>
      </c>
      <c r="S52" s="81" t="e">
        <f>SUM(S53:S54)</f>
        <v>#REF!</v>
      </c>
      <c r="T52" s="81" t="e">
        <f>SUM(T53:T54)</f>
        <v>#REF!</v>
      </c>
      <c r="U52" s="82" t="e">
        <f>SUM(U53:U54)</f>
        <v>#REF!</v>
      </c>
      <c r="V52" s="39"/>
    </row>
    <row r="53" spans="1:22" s="26" customFormat="1" ht="19.5" customHeight="1">
      <c r="A53" s="805"/>
      <c r="B53" s="58" t="s">
        <v>47</v>
      </c>
      <c r="C53" s="27" t="e">
        <f>#REF!</f>
        <v>#REF!</v>
      </c>
      <c r="D53" s="27" t="e">
        <f>#REF!*#REF!</f>
        <v>#REF!</v>
      </c>
      <c r="E53" s="27" t="e">
        <f>#REF!*#REF!</f>
        <v>#REF!</v>
      </c>
      <c r="F53" s="71" t="e">
        <f>#REF!*#REF!</f>
        <v>#REF!</v>
      </c>
      <c r="G53" s="173" t="e">
        <f t="shared" si="2"/>
        <v>#REF!</v>
      </c>
      <c r="H53" s="43" t="e">
        <f>#REF!</f>
        <v>#REF!</v>
      </c>
      <c r="I53" s="43" t="e">
        <f>#REF!</f>
        <v>#REF!</v>
      </c>
      <c r="J53" s="27" t="e">
        <f>#REF!*#REF!</f>
        <v>#REF!</v>
      </c>
      <c r="K53" s="27" t="e">
        <f>#REF!*#REF!</f>
        <v>#REF!</v>
      </c>
      <c r="L53" s="71" t="e">
        <f>F53-J53</f>
        <v>#REF!</v>
      </c>
      <c r="M53" s="221" t="e">
        <f t="shared" si="0"/>
        <v>#REF!</v>
      </c>
      <c r="N53" s="43" t="e">
        <f>#REF!</f>
        <v>#REF!</v>
      </c>
      <c r="O53" s="27" t="e">
        <f>#REF!*#REF!</f>
        <v>#REF!</v>
      </c>
      <c r="P53" s="27" t="e">
        <f>#REF!*#REF!</f>
        <v>#REF!</v>
      </c>
      <c r="Q53" s="71" t="e">
        <f>F53-O53</f>
        <v>#REF!</v>
      </c>
      <c r="R53" s="221" t="e">
        <f t="shared" si="1"/>
        <v>#REF!</v>
      </c>
      <c r="S53" s="43" t="e">
        <f>#REF!</f>
        <v>#REF!</v>
      </c>
      <c r="T53" s="27" t="e">
        <f>#REF!*#REF!</f>
        <v>#REF!</v>
      </c>
      <c r="U53" s="27" t="e">
        <f>#REF!*#REF!</f>
        <v>#REF!</v>
      </c>
      <c r="V53" s="39"/>
    </row>
    <row r="54" spans="1:22" s="26" customFormat="1" ht="19.5" customHeight="1" thickBot="1">
      <c r="A54" s="806"/>
      <c r="B54" s="62" t="s">
        <v>48</v>
      </c>
      <c r="C54" s="27" t="e">
        <f>#REF!</f>
        <v>#REF!</v>
      </c>
      <c r="D54" s="27" t="e">
        <f>#REF!*#REF!</f>
        <v>#REF!</v>
      </c>
      <c r="E54" s="27" t="e">
        <f>#REF!*#REF!</f>
        <v>#REF!</v>
      </c>
      <c r="F54" s="71" t="e">
        <f>#REF!*#REF!</f>
        <v>#REF!</v>
      </c>
      <c r="G54" s="174"/>
      <c r="H54" s="43" t="e">
        <f>#REF!</f>
        <v>#REF!</v>
      </c>
      <c r="I54" s="43" t="e">
        <f>#REF!</f>
        <v>#REF!</v>
      </c>
      <c r="J54" s="27" t="e">
        <f>#REF!*#REF!</f>
        <v>#REF!</v>
      </c>
      <c r="K54" s="27" t="e">
        <f>#REF!*#REF!</f>
        <v>#REF!</v>
      </c>
      <c r="L54" s="74" t="e">
        <f>F54-J54</f>
        <v>#REF!</v>
      </c>
      <c r="M54" s="222"/>
      <c r="N54" s="43" t="e">
        <f>#REF!</f>
        <v>#REF!</v>
      </c>
      <c r="O54" s="27" t="e">
        <f>#REF!*#REF!</f>
        <v>#REF!</v>
      </c>
      <c r="P54" s="27" t="e">
        <f>#REF!*#REF!</f>
        <v>#REF!</v>
      </c>
      <c r="Q54" s="74" t="e">
        <f>F54-O54</f>
        <v>#REF!</v>
      </c>
      <c r="R54" s="222"/>
      <c r="S54" s="43" t="e">
        <f>#REF!</f>
        <v>#REF!</v>
      </c>
      <c r="T54" s="27" t="e">
        <f>#REF!*#REF!</f>
        <v>#REF!</v>
      </c>
      <c r="U54" s="27" t="e">
        <f>#REF!*#REF!</f>
        <v>#REF!</v>
      </c>
      <c r="V54" s="39"/>
    </row>
    <row r="55" spans="1:22" s="26" customFormat="1" ht="27.75" customHeight="1">
      <c r="A55" s="804" t="s">
        <v>66</v>
      </c>
      <c r="B55" s="61" t="s">
        <v>44</v>
      </c>
      <c r="C55" s="128" t="e">
        <f>SUM(C56:C57)</f>
        <v>#REF!</v>
      </c>
      <c r="D55" s="182" t="e">
        <f>SUM(D56:D57)</f>
        <v>#REF!</v>
      </c>
      <c r="E55" s="182" t="e">
        <f>SUM(E56:E57)</f>
        <v>#REF!</v>
      </c>
      <c r="F55" s="90" t="e">
        <f>F56+F57</f>
        <v>#REF!</v>
      </c>
      <c r="G55" s="163" t="e">
        <f t="shared" si="2"/>
        <v>#REF!</v>
      </c>
      <c r="H55" s="81" t="e">
        <f>SUM(H56:H57)</f>
        <v>#REF!</v>
      </c>
      <c r="I55" s="81" t="e">
        <f>SUM(I56:I57)</f>
        <v>#REF!</v>
      </c>
      <c r="J55" s="81" t="e">
        <f>SUM(J56:J57)</f>
        <v>#REF!</v>
      </c>
      <c r="K55" s="81" t="e">
        <f>SUM(K56:K57)</f>
        <v>#REF!</v>
      </c>
      <c r="L55" s="90" t="e">
        <f>SUM(L56:L57)</f>
        <v>#REF!</v>
      </c>
      <c r="M55" s="220" t="e">
        <f>J55/F55</f>
        <v>#REF!</v>
      </c>
      <c r="N55" s="128" t="e">
        <f>SUM(N56:N57)</f>
        <v>#REF!</v>
      </c>
      <c r="O55" s="128" t="e">
        <f>SUM(O56:O57)</f>
        <v>#REF!</v>
      </c>
      <c r="P55" s="128" t="e">
        <f>SUM(P56:P57)</f>
        <v>#REF!</v>
      </c>
      <c r="Q55" s="90" t="e">
        <f>SUM(Q56:Q57)</f>
        <v>#REF!</v>
      </c>
      <c r="R55" s="220" t="e">
        <f>O55/F55</f>
        <v>#REF!</v>
      </c>
      <c r="S55" s="81" t="e">
        <f>SUM(S56:S57)</f>
        <v>#REF!</v>
      </c>
      <c r="T55" s="81" t="e">
        <f>SUM(T56:T57)</f>
        <v>#REF!</v>
      </c>
      <c r="U55" s="82" t="e">
        <f>SUM(U56:U57)</f>
        <v>#REF!</v>
      </c>
      <c r="V55" s="39"/>
    </row>
    <row r="56" spans="1:22" s="26" customFormat="1" ht="19.5" customHeight="1">
      <c r="A56" s="805"/>
      <c r="B56" s="58" t="s">
        <v>47</v>
      </c>
      <c r="C56" s="27" t="e">
        <f>#REF!</f>
        <v>#REF!</v>
      </c>
      <c r="D56" s="27" t="e">
        <f>#REF!*#REF!</f>
        <v>#REF!</v>
      </c>
      <c r="E56" s="27" t="e">
        <f>#REF!*#REF!</f>
        <v>#REF!</v>
      </c>
      <c r="F56" s="71" t="e">
        <f>#REF!*#REF!</f>
        <v>#REF!</v>
      </c>
      <c r="G56" s="173" t="e">
        <f t="shared" si="2"/>
        <v>#REF!</v>
      </c>
      <c r="H56" s="43" t="e">
        <f>#REF!</f>
        <v>#REF!</v>
      </c>
      <c r="I56" s="43" t="e">
        <f>#REF!</f>
        <v>#REF!</v>
      </c>
      <c r="J56" s="27" t="e">
        <f>#REF!*#REF!</f>
        <v>#REF!</v>
      </c>
      <c r="K56" s="27" t="e">
        <f>#REF!*#REF!</f>
        <v>#REF!</v>
      </c>
      <c r="L56" s="71" t="e">
        <f>F56-J56</f>
        <v>#REF!</v>
      </c>
      <c r="M56" s="221" t="e">
        <f>J56/F56</f>
        <v>#REF!</v>
      </c>
      <c r="N56" s="43" t="e">
        <f>#REF!</f>
        <v>#REF!</v>
      </c>
      <c r="O56" s="27" t="e">
        <f>#REF!*#REF!</f>
        <v>#REF!</v>
      </c>
      <c r="P56" s="27" t="e">
        <f>#REF!*#REF!</f>
        <v>#REF!</v>
      </c>
      <c r="Q56" s="71" t="e">
        <f>F56-O56</f>
        <v>#REF!</v>
      </c>
      <c r="R56" s="221" t="e">
        <f>O56/F56</f>
        <v>#REF!</v>
      </c>
      <c r="S56" s="43" t="e">
        <f>#REF!</f>
        <v>#REF!</v>
      </c>
      <c r="T56" s="27" t="e">
        <f>#REF!*#REF!</f>
        <v>#REF!</v>
      </c>
      <c r="U56" s="27" t="e">
        <f>#REF!*#REF!</f>
        <v>#REF!</v>
      </c>
      <c r="V56" s="39"/>
    </row>
    <row r="57" spans="1:22" s="26" customFormat="1" ht="19.5" customHeight="1" thickBot="1">
      <c r="A57" s="806"/>
      <c r="B57" s="62" t="s">
        <v>48</v>
      </c>
      <c r="C57" s="27" t="e">
        <f>#REF!</f>
        <v>#REF!</v>
      </c>
      <c r="D57" s="27" t="e">
        <f>#REF!*#REF!</f>
        <v>#REF!</v>
      </c>
      <c r="E57" s="27" t="e">
        <f>#REF!*#REF!</f>
        <v>#REF!</v>
      </c>
      <c r="F57" s="71" t="e">
        <f>#REF!*#REF!</f>
        <v>#REF!</v>
      </c>
      <c r="G57" s="174"/>
      <c r="H57" s="43" t="e">
        <f>#REF!</f>
        <v>#REF!</v>
      </c>
      <c r="I57" s="43" t="e">
        <f>#REF!</f>
        <v>#REF!</v>
      </c>
      <c r="J57" s="27" t="e">
        <f>#REF!*#REF!</f>
        <v>#REF!</v>
      </c>
      <c r="K57" s="27" t="e">
        <f>#REF!*#REF!</f>
        <v>#REF!</v>
      </c>
      <c r="L57" s="74" t="e">
        <f>F57-J57</f>
        <v>#REF!</v>
      </c>
      <c r="M57" s="222"/>
      <c r="N57" s="43" t="e">
        <f>#REF!</f>
        <v>#REF!</v>
      </c>
      <c r="O57" s="27" t="e">
        <f>#REF!*#REF!</f>
        <v>#REF!</v>
      </c>
      <c r="P57" s="27" t="e">
        <f>#REF!*#REF!</f>
        <v>#REF!</v>
      </c>
      <c r="Q57" s="74" t="e">
        <f>F57-O57</f>
        <v>#REF!</v>
      </c>
      <c r="R57" s="222"/>
      <c r="S57" s="43" t="e">
        <f>#REF!</f>
        <v>#REF!</v>
      </c>
      <c r="T57" s="27" t="e">
        <f>#REF!*#REF!</f>
        <v>#REF!</v>
      </c>
      <c r="U57" s="27" t="e">
        <f>#REF!*#REF!</f>
        <v>#REF!</v>
      </c>
      <c r="V57" s="39"/>
    </row>
    <row r="58" spans="1:22" s="26" customFormat="1" ht="42" customHeight="1">
      <c r="A58" s="804" t="s">
        <v>67</v>
      </c>
      <c r="B58" s="61" t="s">
        <v>68</v>
      </c>
      <c r="C58" s="127" t="e">
        <f>SUM(C59:C60)</f>
        <v>#REF!</v>
      </c>
      <c r="D58" s="127" t="e">
        <f>SUM(D59:D60)</f>
        <v>#REF!</v>
      </c>
      <c r="E58" s="127" t="e">
        <f>SUM(E59:E60)</f>
        <v>#REF!</v>
      </c>
      <c r="F58" s="90" t="e">
        <f>SUM(F59:F60)</f>
        <v>#REF!</v>
      </c>
      <c r="G58" s="163" t="e">
        <f t="shared" si="2"/>
        <v>#REF!</v>
      </c>
      <c r="H58" s="127" t="e">
        <f>SUM(H59:H60)</f>
        <v>#REF!</v>
      </c>
      <c r="I58" s="81" t="e">
        <f>SUM(I59:I60)</f>
        <v>#REF!</v>
      </c>
      <c r="J58" s="81" t="e">
        <f>SUM(J59:J60)</f>
        <v>#REF!</v>
      </c>
      <c r="K58" s="81" t="e">
        <f>SUM(K59:K60)</f>
        <v>#REF!</v>
      </c>
      <c r="L58" s="90" t="e">
        <f>SUM(L59:L60)</f>
        <v>#REF!</v>
      </c>
      <c r="M58" s="220" t="e">
        <f t="shared" ref="M58:M63" si="12">J58/F58</f>
        <v>#REF!</v>
      </c>
      <c r="N58" s="127" t="e">
        <f>SUM(N59:N60)</f>
        <v>#REF!</v>
      </c>
      <c r="O58" s="81" t="e">
        <f>SUM(O59:O60)</f>
        <v>#REF!</v>
      </c>
      <c r="P58" s="81" t="e">
        <f>SUM(P59:P60)</f>
        <v>#REF!</v>
      </c>
      <c r="Q58" s="76" t="e">
        <f>SUM(Q59:Q60)</f>
        <v>#REF!</v>
      </c>
      <c r="R58" s="163" t="e">
        <f t="shared" ref="R58:R63" si="13">O58/F58</f>
        <v>#REF!</v>
      </c>
      <c r="S58" s="81" t="e">
        <f>SUM(S59:S60)</f>
        <v>#REF!</v>
      </c>
      <c r="T58" s="81" t="e">
        <f>SUM(T59:T60)</f>
        <v>#REF!</v>
      </c>
      <c r="U58" s="82" t="e">
        <f>SUM(U59:U60)</f>
        <v>#REF!</v>
      </c>
      <c r="V58" s="39"/>
    </row>
    <row r="59" spans="1:22" s="26" customFormat="1" ht="19.5" customHeight="1">
      <c r="A59" s="805"/>
      <c r="B59" s="58" t="s">
        <v>47</v>
      </c>
      <c r="C59" s="27" t="e">
        <f>#REF!</f>
        <v>#REF!</v>
      </c>
      <c r="D59" s="27" t="e">
        <f>#REF!*#REF!</f>
        <v>#REF!</v>
      </c>
      <c r="E59" s="27" t="e">
        <f>#REF!*#REF!</f>
        <v>#REF!</v>
      </c>
      <c r="F59" s="71" t="e">
        <f>#REF!*#REF!</f>
        <v>#REF!</v>
      </c>
      <c r="G59" s="173" t="e">
        <f t="shared" si="2"/>
        <v>#REF!</v>
      </c>
      <c r="H59" s="43" t="e">
        <f>#REF!</f>
        <v>#REF!</v>
      </c>
      <c r="I59" s="43" t="e">
        <f>#REF!</f>
        <v>#REF!</v>
      </c>
      <c r="J59" s="27" t="e">
        <f>#REF!*#REF!</f>
        <v>#REF!</v>
      </c>
      <c r="K59" s="27" t="e">
        <f>#REF!*#REF!</f>
        <v>#REF!</v>
      </c>
      <c r="L59" s="71" t="e">
        <f>F59-J59</f>
        <v>#REF!</v>
      </c>
      <c r="M59" s="221" t="e">
        <f t="shared" si="12"/>
        <v>#REF!</v>
      </c>
      <c r="N59" s="43" t="e">
        <f>#REF!</f>
        <v>#REF!</v>
      </c>
      <c r="O59" s="27" t="e">
        <f>#REF!*#REF!</f>
        <v>#REF!</v>
      </c>
      <c r="P59" s="27" t="e">
        <f>#REF!*#REF!</f>
        <v>#REF!</v>
      </c>
      <c r="Q59" s="70" t="e">
        <f>F59-O59</f>
        <v>#REF!</v>
      </c>
      <c r="R59" s="218" t="e">
        <f t="shared" si="13"/>
        <v>#REF!</v>
      </c>
      <c r="S59" s="43" t="e">
        <f>#REF!</f>
        <v>#REF!</v>
      </c>
      <c r="T59" s="27" t="e">
        <f>#REF!*#REF!</f>
        <v>#REF!</v>
      </c>
      <c r="U59" s="27" t="e">
        <f>#REF!*#REF!</f>
        <v>#REF!</v>
      </c>
      <c r="V59" s="39"/>
    </row>
    <row r="60" spans="1:22" s="26" customFormat="1" ht="19.5" customHeight="1" thickBot="1">
      <c r="A60" s="806"/>
      <c r="B60" s="62" t="s">
        <v>48</v>
      </c>
      <c r="C60" s="27" t="e">
        <f>#REF!</f>
        <v>#REF!</v>
      </c>
      <c r="D60" s="27" t="e">
        <f>#REF!*#REF!</f>
        <v>#REF!</v>
      </c>
      <c r="E60" s="27" t="e">
        <f>#REF!*#REF!</f>
        <v>#REF!</v>
      </c>
      <c r="F60" s="71" t="e">
        <f>#REF!*#REF!</f>
        <v>#REF!</v>
      </c>
      <c r="G60" s="174" t="e">
        <f t="shared" si="2"/>
        <v>#REF!</v>
      </c>
      <c r="H60" s="43" t="e">
        <f>#REF!</f>
        <v>#REF!</v>
      </c>
      <c r="I60" s="43" t="e">
        <f>#REF!</f>
        <v>#REF!</v>
      </c>
      <c r="J60" s="27" t="e">
        <f>#REF!*#REF!</f>
        <v>#REF!</v>
      </c>
      <c r="K60" s="27" t="e">
        <f>#REF!*#REF!</f>
        <v>#REF!</v>
      </c>
      <c r="L60" s="74" t="e">
        <f>F60-J60</f>
        <v>#REF!</v>
      </c>
      <c r="M60" s="222" t="e">
        <f t="shared" si="12"/>
        <v>#REF!</v>
      </c>
      <c r="N60" s="43" t="e">
        <f>#REF!</f>
        <v>#REF!</v>
      </c>
      <c r="O60" s="27" t="e">
        <f>#REF!*#REF!</f>
        <v>#REF!</v>
      </c>
      <c r="P60" s="27" t="e">
        <f>#REF!*#REF!</f>
        <v>#REF!</v>
      </c>
      <c r="Q60" s="72" t="e">
        <f>F60-O60</f>
        <v>#REF!</v>
      </c>
      <c r="R60" s="219" t="e">
        <f t="shared" si="13"/>
        <v>#REF!</v>
      </c>
      <c r="S60" s="43" t="e">
        <f>#REF!</f>
        <v>#REF!</v>
      </c>
      <c r="T60" s="27" t="e">
        <f>#REF!*#REF!</f>
        <v>#REF!</v>
      </c>
      <c r="U60" s="27" t="e">
        <f>#REF!*#REF!</f>
        <v>#REF!</v>
      </c>
      <c r="V60" s="39"/>
    </row>
    <row r="61" spans="1:22" s="26" customFormat="1" ht="33.75" customHeight="1">
      <c r="A61" s="809" t="s">
        <v>153</v>
      </c>
      <c r="B61" s="810"/>
      <c r="C61" s="75" t="e">
        <f>SUM(C62:C63)</f>
        <v>#REF!</v>
      </c>
      <c r="D61" s="75" t="e">
        <f>SUM(D62:D63)</f>
        <v>#REF!</v>
      </c>
      <c r="E61" s="75" t="e">
        <f>SUM(E62:E63)</f>
        <v>#REF!</v>
      </c>
      <c r="F61" s="75" t="e">
        <f>F62+F63</f>
        <v>#REF!</v>
      </c>
      <c r="G61" s="83" t="e">
        <f t="shared" si="2"/>
        <v>#REF!</v>
      </c>
      <c r="H61" s="75" t="e">
        <f>SUM(H62:H63)</f>
        <v>#REF!</v>
      </c>
      <c r="I61" s="75" t="e">
        <f>SUM(I62:I63)</f>
        <v>#REF!</v>
      </c>
      <c r="J61" s="75" t="e">
        <f>SUM(J62:J63)</f>
        <v>#REF!</v>
      </c>
      <c r="K61" s="75" t="e">
        <f>SUM(K62:K63)</f>
        <v>#REF!</v>
      </c>
      <c r="L61" s="75" t="e">
        <f>L62+L63</f>
        <v>#REF!</v>
      </c>
      <c r="M61" s="83" t="e">
        <f t="shared" si="12"/>
        <v>#REF!</v>
      </c>
      <c r="N61" s="75" t="e">
        <f>SUM(N62:N63)</f>
        <v>#REF!</v>
      </c>
      <c r="O61" s="75" t="e">
        <f>SUM(O62:O63)</f>
        <v>#REF!</v>
      </c>
      <c r="P61" s="75" t="e">
        <f>SUM(P62:P63)</f>
        <v>#REF!</v>
      </c>
      <c r="Q61" s="75" t="e">
        <f>Q62+Q63</f>
        <v>#REF!</v>
      </c>
      <c r="R61" s="83" t="e">
        <f t="shared" si="13"/>
        <v>#REF!</v>
      </c>
      <c r="S61" s="75" t="e">
        <f>SUM(S62:S63)</f>
        <v>#REF!</v>
      </c>
      <c r="T61" s="75" t="e">
        <f>SUM(T62:T63)</f>
        <v>#REF!</v>
      </c>
      <c r="U61" s="77" t="e">
        <f>SUM(U62:U63)</f>
        <v>#REF!</v>
      </c>
      <c r="V61" s="39"/>
    </row>
    <row r="62" spans="1:22" s="26" customFormat="1" ht="21" customHeight="1">
      <c r="A62" s="826" t="s">
        <v>156</v>
      </c>
      <c r="B62" s="827"/>
      <c r="C62" s="64" t="e">
        <f t="shared" ref="C62:F63" si="14">C41+C44+C47+C50+C53+C56+C59</f>
        <v>#REF!</v>
      </c>
      <c r="D62" s="64" t="e">
        <f t="shared" si="14"/>
        <v>#REF!</v>
      </c>
      <c r="E62" s="64" t="e">
        <f t="shared" si="14"/>
        <v>#REF!</v>
      </c>
      <c r="F62" s="64" t="e">
        <f t="shared" si="14"/>
        <v>#REF!</v>
      </c>
      <c r="G62" s="84" t="e">
        <f t="shared" si="2"/>
        <v>#REF!</v>
      </c>
      <c r="H62" s="64" t="e">
        <f t="shared" ref="H62:L63" si="15">H41+H44+H47+H50+H53+H56+H59</f>
        <v>#REF!</v>
      </c>
      <c r="I62" s="64" t="e">
        <f>I41+I44+I47+I50+I53+I56+I59</f>
        <v>#REF!</v>
      </c>
      <c r="J62" s="64" t="e">
        <f t="shared" si="15"/>
        <v>#REF!</v>
      </c>
      <c r="K62" s="64" t="e">
        <f t="shared" si="15"/>
        <v>#REF!</v>
      </c>
      <c r="L62" s="64" t="e">
        <f t="shared" si="15"/>
        <v>#REF!</v>
      </c>
      <c r="M62" s="129" t="e">
        <f t="shared" si="12"/>
        <v>#REF!</v>
      </c>
      <c r="N62" s="64" t="e">
        <f t="shared" ref="N62:Q63" si="16">N41+N44+N47+N50+N53+N56+N59</f>
        <v>#REF!</v>
      </c>
      <c r="O62" s="64" t="e">
        <f t="shared" si="16"/>
        <v>#REF!</v>
      </c>
      <c r="P62" s="64" t="e">
        <f t="shared" si="16"/>
        <v>#REF!</v>
      </c>
      <c r="Q62" s="64" t="e">
        <f t="shared" si="16"/>
        <v>#REF!</v>
      </c>
      <c r="R62" s="129" t="e">
        <f t="shared" si="13"/>
        <v>#REF!</v>
      </c>
      <c r="S62" s="64" t="e">
        <f t="shared" ref="S62:U63" si="17">S41+S44+S47+S50+S53+S56+S59</f>
        <v>#REF!</v>
      </c>
      <c r="T62" s="64" t="e">
        <f t="shared" si="17"/>
        <v>#REF!</v>
      </c>
      <c r="U62" s="78" t="e">
        <f t="shared" si="17"/>
        <v>#REF!</v>
      </c>
      <c r="V62" s="39"/>
    </row>
    <row r="63" spans="1:22" s="26" customFormat="1" ht="23.25" customHeight="1" thickBot="1">
      <c r="A63" s="807" t="s">
        <v>157</v>
      </c>
      <c r="B63" s="808"/>
      <c r="C63" s="79" t="e">
        <f t="shared" si="14"/>
        <v>#REF!</v>
      </c>
      <c r="D63" s="79" t="e">
        <f t="shared" si="14"/>
        <v>#REF!</v>
      </c>
      <c r="E63" s="79" t="e">
        <f t="shared" si="14"/>
        <v>#REF!</v>
      </c>
      <c r="F63" s="79" t="e">
        <f t="shared" si="14"/>
        <v>#REF!</v>
      </c>
      <c r="G63" s="85" t="e">
        <f t="shared" si="2"/>
        <v>#REF!</v>
      </c>
      <c r="H63" s="79" t="e">
        <f t="shared" si="15"/>
        <v>#REF!</v>
      </c>
      <c r="I63" s="79" t="e">
        <f t="shared" si="15"/>
        <v>#REF!</v>
      </c>
      <c r="J63" s="79" t="e">
        <f t="shared" si="15"/>
        <v>#REF!</v>
      </c>
      <c r="K63" s="79" t="e">
        <f t="shared" si="15"/>
        <v>#REF!</v>
      </c>
      <c r="L63" s="79" t="e">
        <f t="shared" si="15"/>
        <v>#REF!</v>
      </c>
      <c r="M63" s="130" t="e">
        <f t="shared" si="12"/>
        <v>#REF!</v>
      </c>
      <c r="N63" s="79" t="e">
        <f t="shared" si="16"/>
        <v>#REF!</v>
      </c>
      <c r="O63" s="79" t="e">
        <f t="shared" si="16"/>
        <v>#REF!</v>
      </c>
      <c r="P63" s="79" t="e">
        <f t="shared" si="16"/>
        <v>#REF!</v>
      </c>
      <c r="Q63" s="79" t="e">
        <f t="shared" si="16"/>
        <v>#REF!</v>
      </c>
      <c r="R63" s="130" t="e">
        <f t="shared" si="13"/>
        <v>#REF!</v>
      </c>
      <c r="S63" s="79" t="e">
        <f t="shared" si="17"/>
        <v>#REF!</v>
      </c>
      <c r="T63" s="79" t="e">
        <f t="shared" si="17"/>
        <v>#REF!</v>
      </c>
      <c r="U63" s="80" t="e">
        <f t="shared" si="17"/>
        <v>#REF!</v>
      </c>
      <c r="V63" s="39"/>
    </row>
    <row r="64" spans="1:22" s="35" customFormat="1" ht="28.5" customHeight="1" thickBot="1">
      <c r="A64" s="811" t="s">
        <v>158</v>
      </c>
      <c r="B64" s="812"/>
      <c r="C64" s="812"/>
      <c r="D64" s="812"/>
      <c r="E64" s="812"/>
      <c r="F64" s="812"/>
      <c r="G64" s="812"/>
      <c r="H64" s="812"/>
      <c r="I64" s="812"/>
      <c r="J64" s="812"/>
      <c r="K64" s="812"/>
      <c r="L64" s="812"/>
      <c r="M64" s="812"/>
      <c r="N64" s="812"/>
      <c r="O64" s="812"/>
      <c r="P64" s="812"/>
      <c r="Q64" s="812"/>
      <c r="R64" s="812"/>
      <c r="S64" s="812"/>
      <c r="T64" s="812"/>
      <c r="U64" s="813"/>
      <c r="V64" s="44"/>
    </row>
    <row r="65" spans="1:22" s="26" customFormat="1" ht="47.25" customHeight="1">
      <c r="A65" s="828" t="s">
        <v>163</v>
      </c>
      <c r="B65" s="829"/>
      <c r="C65" s="75" t="e">
        <f>SUM(C66:C67)</f>
        <v>#REF!</v>
      </c>
      <c r="D65" s="75" t="e">
        <f>SUM(D66:D67)</f>
        <v>#REF!</v>
      </c>
      <c r="E65" s="75" t="e">
        <f>SUM(E66:E67)</f>
        <v>#REF!</v>
      </c>
      <c r="F65" s="75" t="e">
        <f>SUM(F66:F67)</f>
        <v>#REF!</v>
      </c>
      <c r="G65" s="83" t="e">
        <f>E65/F65</f>
        <v>#REF!</v>
      </c>
      <c r="H65" s="75" t="e">
        <f>SUM(H66:H67)</f>
        <v>#REF!</v>
      </c>
      <c r="I65" s="75" t="e">
        <f>SUM(I66:I67)</f>
        <v>#REF!</v>
      </c>
      <c r="J65" s="75" t="e">
        <f>SUM(J66:J67)</f>
        <v>#REF!</v>
      </c>
      <c r="K65" s="75" t="e">
        <f>SUM(K66:K67)</f>
        <v>#REF!</v>
      </c>
      <c r="L65" s="88" t="e">
        <f>SUM(L66:L67)</f>
        <v>#REF!</v>
      </c>
      <c r="M65" s="83" t="e">
        <f>J65/F65</f>
        <v>#REF!</v>
      </c>
      <c r="N65" s="75" t="e">
        <f>SUM(N66:N67)</f>
        <v>#REF!</v>
      </c>
      <c r="O65" s="75" t="e">
        <f>SUM(O66:O67)</f>
        <v>#REF!</v>
      </c>
      <c r="P65" s="75" t="e">
        <f>SUM(P66:P67)</f>
        <v>#REF!</v>
      </c>
      <c r="Q65" s="75" t="e">
        <f>SUM(Q66:Q67)</f>
        <v>#REF!</v>
      </c>
      <c r="R65" s="83" t="e">
        <f t="shared" ref="R65:R81" si="18">O65/F65</f>
        <v>#REF!</v>
      </c>
      <c r="S65" s="75" t="e">
        <f>SUM(S66:S67)</f>
        <v>#REF!</v>
      </c>
      <c r="T65" s="75" t="e">
        <f>SUM(T66:T67)</f>
        <v>#REF!</v>
      </c>
      <c r="U65" s="77" t="e">
        <f>SUM(U66:U67)</f>
        <v>#REF!</v>
      </c>
      <c r="V65" s="39"/>
    </row>
    <row r="66" spans="1:22" s="26" customFormat="1" ht="20.25" customHeight="1">
      <c r="A66" s="826" t="s">
        <v>156</v>
      </c>
      <c r="B66" s="827"/>
      <c r="C66" s="183" t="e">
        <f t="shared" ref="C66:F67" si="19">C32+C38+C62</f>
        <v>#REF!</v>
      </c>
      <c r="D66" s="183" t="e">
        <f t="shared" si="19"/>
        <v>#REF!</v>
      </c>
      <c r="E66" s="183" t="e">
        <f t="shared" si="19"/>
        <v>#REF!</v>
      </c>
      <c r="F66" s="183" t="e">
        <f t="shared" si="19"/>
        <v>#REF!</v>
      </c>
      <c r="G66" s="184" t="e">
        <f>E66/F66</f>
        <v>#REF!</v>
      </c>
      <c r="H66" s="183" t="e">
        <f t="shared" ref="H66:L67" si="20">H32+H38+H62</f>
        <v>#REF!</v>
      </c>
      <c r="I66" s="183" t="e">
        <f>I32+I38+I62</f>
        <v>#REF!</v>
      </c>
      <c r="J66" s="183" t="e">
        <f t="shared" si="20"/>
        <v>#REF!</v>
      </c>
      <c r="K66" s="183" t="e">
        <f t="shared" si="20"/>
        <v>#REF!</v>
      </c>
      <c r="L66" s="183" t="e">
        <f t="shared" si="20"/>
        <v>#REF!</v>
      </c>
      <c r="M66" s="184" t="e">
        <f>J66/F66</f>
        <v>#REF!</v>
      </c>
      <c r="N66" s="183" t="e">
        <f>N32+N38+N62</f>
        <v>#REF!</v>
      </c>
      <c r="O66" s="183" t="e">
        <f t="shared" ref="O66:Q67" si="21">O32+O38+O62</f>
        <v>#REF!</v>
      </c>
      <c r="P66" s="183" t="e">
        <f t="shared" si="21"/>
        <v>#REF!</v>
      </c>
      <c r="Q66" s="183" t="e">
        <f t="shared" si="21"/>
        <v>#REF!</v>
      </c>
      <c r="R66" s="184" t="e">
        <f t="shared" si="18"/>
        <v>#REF!</v>
      </c>
      <c r="S66" s="183" t="e">
        <f t="shared" ref="S66:U67" si="22">S32+S38+S62</f>
        <v>#REF!</v>
      </c>
      <c r="T66" s="183" t="e">
        <f t="shared" si="22"/>
        <v>#REF!</v>
      </c>
      <c r="U66" s="185" t="e">
        <f t="shared" si="22"/>
        <v>#REF!</v>
      </c>
      <c r="V66" s="39"/>
    </row>
    <row r="67" spans="1:22" s="26" customFormat="1" ht="20.25" customHeight="1" thickBot="1">
      <c r="A67" s="807" t="s">
        <v>157</v>
      </c>
      <c r="B67" s="808"/>
      <c r="C67" s="186" t="e">
        <f t="shared" si="19"/>
        <v>#REF!</v>
      </c>
      <c r="D67" s="186" t="e">
        <f t="shared" si="19"/>
        <v>#REF!</v>
      </c>
      <c r="E67" s="186" t="e">
        <f t="shared" si="19"/>
        <v>#REF!</v>
      </c>
      <c r="F67" s="186" t="e">
        <f t="shared" si="19"/>
        <v>#REF!</v>
      </c>
      <c r="G67" s="187" t="e">
        <f>E67/F67</f>
        <v>#REF!</v>
      </c>
      <c r="H67" s="186" t="e">
        <f t="shared" si="20"/>
        <v>#REF!</v>
      </c>
      <c r="I67" s="186" t="e">
        <f>I33+I39+I63</f>
        <v>#REF!</v>
      </c>
      <c r="J67" s="186" t="e">
        <f t="shared" si="20"/>
        <v>#REF!</v>
      </c>
      <c r="K67" s="186" t="e">
        <f t="shared" si="20"/>
        <v>#REF!</v>
      </c>
      <c r="L67" s="186" t="e">
        <f t="shared" si="20"/>
        <v>#REF!</v>
      </c>
      <c r="M67" s="187" t="e">
        <f>J67/F67</f>
        <v>#REF!</v>
      </c>
      <c r="N67" s="186" t="e">
        <f>N33+N39+N63</f>
        <v>#REF!</v>
      </c>
      <c r="O67" s="186" t="e">
        <f t="shared" si="21"/>
        <v>#REF!</v>
      </c>
      <c r="P67" s="186" t="e">
        <f t="shared" si="21"/>
        <v>#REF!</v>
      </c>
      <c r="Q67" s="186" t="e">
        <f t="shared" si="21"/>
        <v>#REF!</v>
      </c>
      <c r="R67" s="187" t="e">
        <f t="shared" si="18"/>
        <v>#REF!</v>
      </c>
      <c r="S67" s="186" t="e">
        <f t="shared" si="22"/>
        <v>#REF!</v>
      </c>
      <c r="T67" s="186" t="e">
        <f t="shared" si="22"/>
        <v>#REF!</v>
      </c>
      <c r="U67" s="188" t="e">
        <f t="shared" si="22"/>
        <v>#REF!</v>
      </c>
      <c r="V67" s="39"/>
    </row>
    <row r="68" spans="1:22" s="26" customFormat="1" ht="27.75" customHeight="1">
      <c r="A68" s="814" t="s">
        <v>74</v>
      </c>
      <c r="B68" s="134" t="s">
        <v>78</v>
      </c>
      <c r="C68" s="98"/>
      <c r="D68" s="98"/>
      <c r="E68" s="98"/>
      <c r="F68" s="76" t="e">
        <f>SUM(F69:F70)</f>
        <v>#REF!</v>
      </c>
      <c r="G68" s="98"/>
      <c r="H68" s="98"/>
      <c r="I68" s="98"/>
      <c r="J68" s="98"/>
      <c r="K68" s="98"/>
      <c r="L68" s="114"/>
      <c r="M68" s="98"/>
      <c r="N68" s="81" t="e">
        <f>SUM(N69:N70)</f>
        <v>#REF!</v>
      </c>
      <c r="O68" s="81" t="e">
        <f>SUM(O69:O70)</f>
        <v>#REF!</v>
      </c>
      <c r="P68" s="81" t="e">
        <f>SUM(P69:P70)</f>
        <v>#REF!</v>
      </c>
      <c r="Q68" s="76" t="e">
        <f>SUM(Q69:Q70)</f>
        <v>#REF!</v>
      </c>
      <c r="R68" s="163" t="e">
        <f t="shared" si="18"/>
        <v>#REF!</v>
      </c>
      <c r="S68" s="81" t="e">
        <f>SUM(S69:S70)</f>
        <v>#REF!</v>
      </c>
      <c r="T68" s="81" t="e">
        <f>SUM(T69:T70)</f>
        <v>#REF!</v>
      </c>
      <c r="U68" s="81" t="e">
        <f>SUM(U69:U70)</f>
        <v>#REF!</v>
      </c>
      <c r="V68" s="37"/>
    </row>
    <row r="69" spans="1:22" s="26" customFormat="1" ht="19.5" customHeight="1">
      <c r="A69" s="815"/>
      <c r="B69" s="58" t="s">
        <v>47</v>
      </c>
      <c r="C69" s="99"/>
      <c r="D69" s="99"/>
      <c r="E69" s="99"/>
      <c r="F69" s="60" t="e">
        <f>#REF!*#REF!</f>
        <v>#REF!</v>
      </c>
      <c r="G69" s="99"/>
      <c r="H69" s="99"/>
      <c r="I69" s="99"/>
      <c r="J69" s="99"/>
      <c r="K69" s="99"/>
      <c r="L69" s="115"/>
      <c r="M69" s="99"/>
      <c r="N69" s="43" t="e">
        <f>#REF!</f>
        <v>#REF!</v>
      </c>
      <c r="O69" s="27" t="e">
        <f>#REF!*#REF!</f>
        <v>#REF!</v>
      </c>
      <c r="P69" s="27" t="e">
        <f>#REF!*#REF!</f>
        <v>#REF!</v>
      </c>
      <c r="Q69" s="59" t="e">
        <f>F69-O69</f>
        <v>#REF!</v>
      </c>
      <c r="R69" s="224" t="e">
        <f t="shared" si="18"/>
        <v>#REF!</v>
      </c>
      <c r="S69" s="43" t="e">
        <f>#REF!</f>
        <v>#REF!</v>
      </c>
      <c r="T69" s="27" t="e">
        <f>#REF!*#REF!</f>
        <v>#REF!</v>
      </c>
      <c r="U69" s="27" t="e">
        <f>#REF!*#REF!</f>
        <v>#REF!</v>
      </c>
      <c r="V69" s="37"/>
    </row>
    <row r="70" spans="1:22" s="26" customFormat="1" ht="19.5" customHeight="1" thickBot="1">
      <c r="A70" s="816"/>
      <c r="B70" s="62" t="s">
        <v>48</v>
      </c>
      <c r="C70" s="100"/>
      <c r="D70" s="100"/>
      <c r="E70" s="100"/>
      <c r="F70" s="60" t="e">
        <f>#REF!*#REF!</f>
        <v>#REF!</v>
      </c>
      <c r="G70" s="100"/>
      <c r="H70" s="100"/>
      <c r="I70" s="100"/>
      <c r="J70" s="100"/>
      <c r="K70" s="100"/>
      <c r="L70" s="116"/>
      <c r="M70" s="100"/>
      <c r="N70" s="43" t="e">
        <f>#REF!</f>
        <v>#REF!</v>
      </c>
      <c r="O70" s="27" t="e">
        <f>#REF!*#REF!</f>
        <v>#REF!</v>
      </c>
      <c r="P70" s="27" t="e">
        <f>#REF!*#REF!</f>
        <v>#REF!</v>
      </c>
      <c r="Q70" s="63" t="e">
        <f>F70-O70</f>
        <v>#REF!</v>
      </c>
      <c r="R70" s="226" t="e">
        <f t="shared" si="18"/>
        <v>#REF!</v>
      </c>
      <c r="S70" s="43" t="e">
        <f>#REF!</f>
        <v>#REF!</v>
      </c>
      <c r="T70" s="27" t="e">
        <f>#REF!*#REF!</f>
        <v>#REF!</v>
      </c>
      <c r="U70" s="27" t="e">
        <f>#REF!*#REF!</f>
        <v>#REF!</v>
      </c>
      <c r="V70" s="37"/>
    </row>
    <row r="71" spans="1:22" s="26" customFormat="1" ht="31.5" customHeight="1">
      <c r="A71" s="814" t="s">
        <v>75</v>
      </c>
      <c r="B71" s="134" t="s">
        <v>76</v>
      </c>
      <c r="C71" s="98"/>
      <c r="D71" s="98"/>
      <c r="E71" s="98"/>
      <c r="F71" s="89" t="e">
        <f>SUM(F72:F73)</f>
        <v>#REF!</v>
      </c>
      <c r="G71" s="98"/>
      <c r="H71" s="98"/>
      <c r="I71" s="98"/>
      <c r="J71" s="98"/>
      <c r="K71" s="98"/>
      <c r="L71" s="114"/>
      <c r="M71" s="98"/>
      <c r="N71" s="81" t="e">
        <f>SUM(N72:N73)</f>
        <v>#REF!</v>
      </c>
      <c r="O71" s="81" t="e">
        <f>SUM(O72:O73)</f>
        <v>#REF!</v>
      </c>
      <c r="P71" s="81" t="e">
        <f>SUM(P72:P73)</f>
        <v>#REF!</v>
      </c>
      <c r="Q71" s="76" t="e">
        <f>SUM(Q72:Q73)</f>
        <v>#REF!</v>
      </c>
      <c r="R71" s="163" t="e">
        <f t="shared" si="18"/>
        <v>#REF!</v>
      </c>
      <c r="S71" s="81" t="e">
        <f>SUM(S72:S73)</f>
        <v>#REF!</v>
      </c>
      <c r="T71" s="81" t="e">
        <f>SUM(T72:T73)</f>
        <v>#REF!</v>
      </c>
      <c r="U71" s="82" t="e">
        <f>SUM(U72:U73)</f>
        <v>#REF!</v>
      </c>
      <c r="V71" s="37"/>
    </row>
    <row r="72" spans="1:22" s="26" customFormat="1" ht="19.5" customHeight="1">
      <c r="A72" s="815"/>
      <c r="B72" s="58" t="s">
        <v>47</v>
      </c>
      <c r="C72" s="99"/>
      <c r="D72" s="99"/>
      <c r="E72" s="99"/>
      <c r="F72" s="60" t="e">
        <f>#REF!*#REF!</f>
        <v>#REF!</v>
      </c>
      <c r="G72" s="99"/>
      <c r="H72" s="99"/>
      <c r="I72" s="99"/>
      <c r="J72" s="99"/>
      <c r="K72" s="99"/>
      <c r="L72" s="115"/>
      <c r="M72" s="99"/>
      <c r="N72" s="43" t="e">
        <f>#REF!</f>
        <v>#REF!</v>
      </c>
      <c r="O72" s="27" t="e">
        <f>#REF!*#REF!</f>
        <v>#REF!</v>
      </c>
      <c r="P72" s="27" t="e">
        <f>#REF!*#REF!</f>
        <v>#REF!</v>
      </c>
      <c r="Q72" s="59" t="e">
        <f>F72-O72</f>
        <v>#REF!</v>
      </c>
      <c r="R72" s="224" t="e">
        <f t="shared" si="18"/>
        <v>#REF!</v>
      </c>
      <c r="S72" s="43" t="e">
        <f>#REF!</f>
        <v>#REF!</v>
      </c>
      <c r="T72" s="27" t="e">
        <f>#REF!*#REF!</f>
        <v>#REF!</v>
      </c>
      <c r="U72" s="27" t="e">
        <f>#REF!*#REF!</f>
        <v>#REF!</v>
      </c>
      <c r="V72" s="37"/>
    </row>
    <row r="73" spans="1:22" s="26" customFormat="1" ht="19.5" customHeight="1" thickBot="1">
      <c r="A73" s="816"/>
      <c r="B73" s="62" t="s">
        <v>48</v>
      </c>
      <c r="C73" s="100"/>
      <c r="D73" s="100"/>
      <c r="E73" s="100"/>
      <c r="F73" s="60" t="e">
        <f>#REF!*#REF!</f>
        <v>#REF!</v>
      </c>
      <c r="G73" s="100"/>
      <c r="H73" s="100"/>
      <c r="I73" s="100"/>
      <c r="J73" s="100"/>
      <c r="K73" s="100"/>
      <c r="L73" s="116"/>
      <c r="M73" s="100"/>
      <c r="N73" s="43" t="e">
        <f>#REF!</f>
        <v>#REF!</v>
      </c>
      <c r="O73" s="27" t="e">
        <f>#REF!*#REF!</f>
        <v>#REF!</v>
      </c>
      <c r="P73" s="27" t="e">
        <f>#REF!*#REF!</f>
        <v>#REF!</v>
      </c>
      <c r="Q73" s="63" t="e">
        <f>F73-O73</f>
        <v>#REF!</v>
      </c>
      <c r="R73" s="226" t="e">
        <f t="shared" si="18"/>
        <v>#REF!</v>
      </c>
      <c r="S73" s="43" t="e">
        <f>#REF!</f>
        <v>#REF!</v>
      </c>
      <c r="T73" s="27" t="e">
        <f>#REF!*#REF!</f>
        <v>#REF!</v>
      </c>
      <c r="U73" s="27" t="e">
        <f>#REF!*#REF!</f>
        <v>#REF!</v>
      </c>
      <c r="V73" s="37"/>
    </row>
    <row r="74" spans="1:22" s="35" customFormat="1" ht="34.5" customHeight="1">
      <c r="A74" s="832" t="s">
        <v>154</v>
      </c>
      <c r="B74" s="833"/>
      <c r="C74" s="108"/>
      <c r="D74" s="108"/>
      <c r="E74" s="108"/>
      <c r="F74" s="109" t="e">
        <f>F75+F76</f>
        <v>#REF!</v>
      </c>
      <c r="G74" s="110"/>
      <c r="H74" s="108"/>
      <c r="I74" s="108"/>
      <c r="J74" s="108"/>
      <c r="K74" s="108"/>
      <c r="L74" s="164"/>
      <c r="M74" s="110"/>
      <c r="N74" s="109" t="e">
        <f>SUM(N75:N76)</f>
        <v>#REF!</v>
      </c>
      <c r="O74" s="109" t="e">
        <f>SUM(O75:O76)</f>
        <v>#REF!</v>
      </c>
      <c r="P74" s="109" t="e">
        <f>SUM(P75:P76)</f>
        <v>#REF!</v>
      </c>
      <c r="Q74" s="109" t="e">
        <f>Q75+Q76</f>
        <v>#REF!</v>
      </c>
      <c r="R74" s="133" t="e">
        <f t="shared" si="18"/>
        <v>#REF!</v>
      </c>
      <c r="S74" s="109" t="e">
        <f>SUM(S75:S76)</f>
        <v>#REF!</v>
      </c>
      <c r="T74" s="109" t="e">
        <f>SUM(T75:T76)</f>
        <v>#REF!</v>
      </c>
      <c r="U74" s="112" t="e">
        <f>SUM(U75:U76)</f>
        <v>#REF!</v>
      </c>
      <c r="V74" s="44"/>
    </row>
    <row r="75" spans="1:22" s="35" customFormat="1" ht="21.75" customHeight="1">
      <c r="A75" s="820" t="s">
        <v>156</v>
      </c>
      <c r="B75" s="821"/>
      <c r="C75" s="165"/>
      <c r="D75" s="165"/>
      <c r="E75" s="165"/>
      <c r="F75" s="166" t="e">
        <f>F69+F72</f>
        <v>#REF!</v>
      </c>
      <c r="G75" s="167"/>
      <c r="H75" s="165"/>
      <c r="I75" s="165"/>
      <c r="J75" s="165"/>
      <c r="K75" s="165"/>
      <c r="L75" s="165"/>
      <c r="M75" s="167"/>
      <c r="N75" s="166" t="e">
        <f>N69+N72</f>
        <v>#REF!</v>
      </c>
      <c r="O75" s="166" t="e">
        <f t="shared" ref="O75:Q76" si="23">O69+O72</f>
        <v>#REF!</v>
      </c>
      <c r="P75" s="166" t="e">
        <f t="shared" si="23"/>
        <v>#REF!</v>
      </c>
      <c r="Q75" s="166" t="e">
        <f>Q69+Q72</f>
        <v>#REF!</v>
      </c>
      <c r="R75" s="168" t="e">
        <f t="shared" si="18"/>
        <v>#REF!</v>
      </c>
      <c r="S75" s="166" t="e">
        <f t="shared" ref="S75:U76" si="24">S69+S72</f>
        <v>#REF!</v>
      </c>
      <c r="T75" s="166" t="e">
        <f t="shared" si="24"/>
        <v>#REF!</v>
      </c>
      <c r="U75" s="166" t="e">
        <f t="shared" si="24"/>
        <v>#REF!</v>
      </c>
      <c r="V75" s="44"/>
    </row>
    <row r="76" spans="1:22" s="35" customFormat="1" ht="24" customHeight="1" thickBot="1">
      <c r="A76" s="822" t="s">
        <v>157</v>
      </c>
      <c r="B76" s="823"/>
      <c r="C76" s="169"/>
      <c r="D76" s="169"/>
      <c r="E76" s="169"/>
      <c r="F76" s="166" t="e">
        <f>F70+F73</f>
        <v>#REF!</v>
      </c>
      <c r="G76" s="170"/>
      <c r="H76" s="169"/>
      <c r="I76" s="169"/>
      <c r="J76" s="169"/>
      <c r="K76" s="169"/>
      <c r="L76" s="171"/>
      <c r="M76" s="170"/>
      <c r="N76" s="166" t="e">
        <f>N70+N73</f>
        <v>#REF!</v>
      </c>
      <c r="O76" s="166" t="e">
        <f t="shared" si="23"/>
        <v>#REF!</v>
      </c>
      <c r="P76" s="166" t="e">
        <f t="shared" si="23"/>
        <v>#REF!</v>
      </c>
      <c r="Q76" s="166" t="e">
        <f t="shared" si="23"/>
        <v>#REF!</v>
      </c>
      <c r="R76" s="172" t="e">
        <f t="shared" si="18"/>
        <v>#REF!</v>
      </c>
      <c r="S76" s="166" t="e">
        <f t="shared" si="24"/>
        <v>#REF!</v>
      </c>
      <c r="T76" s="166" t="e">
        <f t="shared" si="24"/>
        <v>#REF!</v>
      </c>
      <c r="U76" s="166" t="e">
        <f t="shared" si="24"/>
        <v>#REF!</v>
      </c>
      <c r="V76" s="44"/>
    </row>
    <row r="77" spans="1:22" s="26" customFormat="1" ht="30.75" customHeight="1">
      <c r="A77" s="817" t="s">
        <v>77</v>
      </c>
      <c r="B77" s="134" t="s">
        <v>79</v>
      </c>
      <c r="C77" s="98"/>
      <c r="D77" s="98"/>
      <c r="E77" s="98"/>
      <c r="F77" s="76" t="e">
        <f>SUM(F78:F79)</f>
        <v>#REF!</v>
      </c>
      <c r="G77" s="98"/>
      <c r="H77" s="98"/>
      <c r="I77" s="98"/>
      <c r="J77" s="98"/>
      <c r="K77" s="98"/>
      <c r="L77" s="114"/>
      <c r="M77" s="98"/>
      <c r="N77" s="81" t="e">
        <f>SUM(N78:N79)</f>
        <v>#REF!</v>
      </c>
      <c r="O77" s="81">
        <f>SUM(O78:O79)</f>
        <v>3922221270.8768611</v>
      </c>
      <c r="P77" s="81">
        <f>SUM(P78:P79)</f>
        <v>3122706144.1310582</v>
      </c>
      <c r="Q77" s="76" t="e">
        <f>SUM(Q78:Q79)</f>
        <v>#REF!</v>
      </c>
      <c r="R77" s="163" t="e">
        <f>O77/F77</f>
        <v>#REF!</v>
      </c>
      <c r="S77" s="81" t="e">
        <f>SUM(S78:S79)</f>
        <v>#REF!</v>
      </c>
      <c r="T77" s="81" t="e">
        <f>SUM(T78:T79)</f>
        <v>#REF!</v>
      </c>
      <c r="U77" s="81" t="e">
        <f>SUM(U78:U79)</f>
        <v>#REF!</v>
      </c>
      <c r="V77" s="39"/>
    </row>
    <row r="78" spans="1:22" s="26" customFormat="1" ht="19.5" customHeight="1">
      <c r="A78" s="818"/>
      <c r="B78" s="58" t="s">
        <v>47</v>
      </c>
      <c r="C78" s="99"/>
      <c r="D78" s="99"/>
      <c r="E78" s="99"/>
      <c r="F78" s="60" t="e">
        <f>#REF!*#REF!</f>
        <v>#REF!</v>
      </c>
      <c r="G78" s="99"/>
      <c r="H78" s="99"/>
      <c r="I78" s="99"/>
      <c r="J78" s="99"/>
      <c r="K78" s="99"/>
      <c r="L78" s="115"/>
      <c r="M78" s="99"/>
      <c r="N78" s="43" t="e">
        <f>#REF!</f>
        <v>#REF!</v>
      </c>
      <c r="O78" s="27">
        <v>3861938236.5492411</v>
      </c>
      <c r="P78" s="27">
        <v>3089550476.4247184</v>
      </c>
      <c r="Q78" s="60" t="e">
        <f>F78-O78</f>
        <v>#REF!</v>
      </c>
      <c r="R78" s="173" t="e">
        <f t="shared" si="18"/>
        <v>#REF!</v>
      </c>
      <c r="S78" s="43" t="e">
        <f>#REF!</f>
        <v>#REF!</v>
      </c>
      <c r="T78" s="27" t="e">
        <f>#REF!*#REF!</f>
        <v>#REF!</v>
      </c>
      <c r="U78" s="27" t="e">
        <f>#REF!*#REF!</f>
        <v>#REF!</v>
      </c>
      <c r="V78" s="39" t="s">
        <v>169</v>
      </c>
    </row>
    <row r="79" spans="1:22" s="26" customFormat="1" ht="19.5" customHeight="1" thickBot="1">
      <c r="A79" s="819"/>
      <c r="B79" s="62" t="s">
        <v>48</v>
      </c>
      <c r="C79" s="100"/>
      <c r="D79" s="100"/>
      <c r="E79" s="100"/>
      <c r="F79" s="60" t="e">
        <f>#REF!*#REF!</f>
        <v>#REF!</v>
      </c>
      <c r="G79" s="100"/>
      <c r="H79" s="100"/>
      <c r="I79" s="100"/>
      <c r="J79" s="100"/>
      <c r="K79" s="100"/>
      <c r="L79" s="116"/>
      <c r="M79" s="100"/>
      <c r="N79" s="43" t="e">
        <f>#REF!</f>
        <v>#REF!</v>
      </c>
      <c r="O79" s="27">
        <v>60283034.32762</v>
      </c>
      <c r="P79" s="27">
        <v>33155667.706339996</v>
      </c>
      <c r="Q79" s="68" t="e">
        <f>F79-O79</f>
        <v>#REF!</v>
      </c>
      <c r="R79" s="174" t="e">
        <f t="shared" si="18"/>
        <v>#REF!</v>
      </c>
      <c r="S79" s="43" t="e">
        <f>#REF!</f>
        <v>#REF!</v>
      </c>
      <c r="T79" s="27" t="e">
        <f>#REF!*#REF!</f>
        <v>#REF!</v>
      </c>
      <c r="U79" s="27" t="e">
        <f>#REF!*#REF!</f>
        <v>#REF!</v>
      </c>
      <c r="V79" s="39" t="s">
        <v>169</v>
      </c>
    </row>
    <row r="80" spans="1:22" s="26" customFormat="1" ht="29.25" customHeight="1">
      <c r="A80" s="817" t="s">
        <v>80</v>
      </c>
      <c r="B80" s="134" t="s">
        <v>81</v>
      </c>
      <c r="C80" s="98"/>
      <c r="D80" s="98"/>
      <c r="E80" s="98"/>
      <c r="F80" s="76" t="e">
        <f>SUM(F81:F82)</f>
        <v>#REF!</v>
      </c>
      <c r="G80" s="98"/>
      <c r="H80" s="98"/>
      <c r="I80" s="98"/>
      <c r="J80" s="98"/>
      <c r="K80" s="98"/>
      <c r="L80" s="114"/>
      <c r="M80" s="98"/>
      <c r="N80" s="81" t="e">
        <f>SUM(N81:N82)</f>
        <v>#REF!</v>
      </c>
      <c r="O80" s="81" t="e">
        <f>SUM(O81:O82)</f>
        <v>#REF!</v>
      </c>
      <c r="P80" s="81" t="e">
        <f>SUM(P81:P82)</f>
        <v>#REF!</v>
      </c>
      <c r="Q80" s="76" t="e">
        <f>SUM(Q81:Q82)</f>
        <v>#REF!</v>
      </c>
      <c r="R80" s="310" t="e">
        <f t="shared" si="18"/>
        <v>#REF!</v>
      </c>
      <c r="S80" s="81" t="e">
        <f>SUM(S81:S82)</f>
        <v>#REF!</v>
      </c>
      <c r="T80" s="81" t="e">
        <f>SUM(T81:T82)</f>
        <v>#REF!</v>
      </c>
      <c r="U80" s="81" t="e">
        <f>SUM(U81:U82)</f>
        <v>#REF!</v>
      </c>
      <c r="V80" s="39"/>
    </row>
    <row r="81" spans="1:22" s="26" customFormat="1" ht="19.5" customHeight="1">
      <c r="A81" s="818"/>
      <c r="B81" s="58" t="s">
        <v>47</v>
      </c>
      <c r="C81" s="99"/>
      <c r="D81" s="99"/>
      <c r="E81" s="99"/>
      <c r="F81" s="60" t="e">
        <f>#REF!*#REF!</f>
        <v>#REF!</v>
      </c>
      <c r="G81" s="99"/>
      <c r="H81" s="99"/>
      <c r="I81" s="99"/>
      <c r="J81" s="99"/>
      <c r="K81" s="99"/>
      <c r="L81" s="115"/>
      <c r="M81" s="99"/>
      <c r="N81" s="43" t="e">
        <f>#REF!</f>
        <v>#REF!</v>
      </c>
      <c r="O81" s="27" t="e">
        <f>#REF!*#REF!</f>
        <v>#REF!</v>
      </c>
      <c r="P81" s="27" t="e">
        <f>#REF!*#REF!</f>
        <v>#REF!</v>
      </c>
      <c r="Q81" s="60" t="e">
        <f>F81-O81</f>
        <v>#REF!</v>
      </c>
      <c r="R81" s="311" t="e">
        <f t="shared" si="18"/>
        <v>#REF!</v>
      </c>
      <c r="S81" s="43" t="e">
        <f>#REF!</f>
        <v>#REF!</v>
      </c>
      <c r="T81" s="27" t="e">
        <f>#REF!*#REF!</f>
        <v>#REF!</v>
      </c>
      <c r="U81" s="27" t="e">
        <f>#REF!*#REF!</f>
        <v>#REF!</v>
      </c>
      <c r="V81" s="39"/>
    </row>
    <row r="82" spans="1:22" s="26" customFormat="1" ht="19.5" customHeight="1" thickBot="1">
      <c r="A82" s="819"/>
      <c r="B82" s="62" t="s">
        <v>48</v>
      </c>
      <c r="C82" s="100"/>
      <c r="D82" s="100"/>
      <c r="E82" s="100"/>
      <c r="F82" s="60" t="e">
        <f>#REF!*#REF!</f>
        <v>#REF!</v>
      </c>
      <c r="G82" s="100"/>
      <c r="H82" s="100"/>
      <c r="I82" s="100"/>
      <c r="J82" s="100"/>
      <c r="K82" s="100"/>
      <c r="L82" s="116"/>
      <c r="M82" s="100"/>
      <c r="N82" s="43" t="e">
        <f>#REF!</f>
        <v>#REF!</v>
      </c>
      <c r="O82" s="27" t="e">
        <f>#REF!*#REF!</f>
        <v>#REF!</v>
      </c>
      <c r="P82" s="27" t="e">
        <f>#REF!*#REF!</f>
        <v>#REF!</v>
      </c>
      <c r="Q82" s="68" t="e">
        <f>F82-O82</f>
        <v>#REF!</v>
      </c>
      <c r="R82" s="174"/>
      <c r="S82" s="43" t="e">
        <f>#REF!</f>
        <v>#REF!</v>
      </c>
      <c r="T82" s="27" t="e">
        <f>#REF!*#REF!</f>
        <v>#REF!</v>
      </c>
      <c r="U82" s="27" t="e">
        <f>#REF!*#REF!</f>
        <v>#REF!</v>
      </c>
      <c r="V82" s="39"/>
    </row>
    <row r="83" spans="1:22" s="35" customFormat="1" ht="32.25" customHeight="1">
      <c r="A83" s="832" t="s">
        <v>155</v>
      </c>
      <c r="B83" s="833"/>
      <c r="C83" s="108"/>
      <c r="D83" s="108"/>
      <c r="E83" s="108"/>
      <c r="F83" s="109" t="e">
        <f>F84+F85</f>
        <v>#REF!</v>
      </c>
      <c r="G83" s="110"/>
      <c r="H83" s="108"/>
      <c r="I83" s="108"/>
      <c r="J83" s="108"/>
      <c r="K83" s="108"/>
      <c r="L83" s="164"/>
      <c r="M83" s="110"/>
      <c r="N83" s="109" t="e">
        <f>SUM(N84:N85)</f>
        <v>#REF!</v>
      </c>
      <c r="O83" s="109" t="e">
        <f>SUM(O84:O85)</f>
        <v>#REF!</v>
      </c>
      <c r="P83" s="109" t="e">
        <f>SUM(P84:P85)</f>
        <v>#REF!</v>
      </c>
      <c r="Q83" s="109" t="e">
        <f>Q84+Q85</f>
        <v>#REF!</v>
      </c>
      <c r="R83" s="133" t="e">
        <f>O83/F83</f>
        <v>#REF!</v>
      </c>
      <c r="S83" s="109" t="e">
        <f>SUM(S84:S85)</f>
        <v>#REF!</v>
      </c>
      <c r="T83" s="109" t="e">
        <f>SUM(T84:T85)</f>
        <v>#REF!</v>
      </c>
      <c r="U83" s="112" t="e">
        <f>SUM(U84:U85)</f>
        <v>#REF!</v>
      </c>
      <c r="V83" s="44"/>
    </row>
    <row r="84" spans="1:22" s="35" customFormat="1" ht="24.75" customHeight="1">
      <c r="A84" s="820" t="s">
        <v>156</v>
      </c>
      <c r="B84" s="821"/>
      <c r="C84" s="193"/>
      <c r="D84" s="193"/>
      <c r="E84" s="193"/>
      <c r="F84" s="166" t="e">
        <f>F78+F81</f>
        <v>#REF!</v>
      </c>
      <c r="G84" s="194"/>
      <c r="H84" s="193"/>
      <c r="I84" s="193"/>
      <c r="J84" s="193"/>
      <c r="K84" s="193"/>
      <c r="L84" s="195"/>
      <c r="M84" s="196"/>
      <c r="N84" s="166" t="e">
        <f t="shared" ref="N84:Q85" si="25">N78+N81</f>
        <v>#REF!</v>
      </c>
      <c r="O84" s="166" t="e">
        <f t="shared" si="25"/>
        <v>#REF!</v>
      </c>
      <c r="P84" s="166" t="e">
        <f t="shared" si="25"/>
        <v>#REF!</v>
      </c>
      <c r="Q84" s="166" t="e">
        <f t="shared" si="25"/>
        <v>#REF!</v>
      </c>
      <c r="R84" s="168" t="e">
        <f>O84/F84</f>
        <v>#REF!</v>
      </c>
      <c r="S84" s="166" t="e">
        <f t="shared" ref="S84:U85" si="26">S78+S81</f>
        <v>#REF!</v>
      </c>
      <c r="T84" s="166" t="e">
        <f t="shared" si="26"/>
        <v>#REF!</v>
      </c>
      <c r="U84" s="166" t="e">
        <f t="shared" si="26"/>
        <v>#REF!</v>
      </c>
      <c r="V84" s="44"/>
    </row>
    <row r="85" spans="1:22" s="35" customFormat="1" ht="24" customHeight="1" thickBot="1">
      <c r="A85" s="822" t="s">
        <v>157</v>
      </c>
      <c r="B85" s="823"/>
      <c r="C85" s="197"/>
      <c r="D85" s="197"/>
      <c r="E85" s="197"/>
      <c r="F85" s="166" t="e">
        <f>F79+F82</f>
        <v>#REF!</v>
      </c>
      <c r="G85" s="198"/>
      <c r="H85" s="197"/>
      <c r="I85" s="197"/>
      <c r="J85" s="197"/>
      <c r="K85" s="197"/>
      <c r="L85" s="199"/>
      <c r="M85" s="200"/>
      <c r="N85" s="166" t="e">
        <f t="shared" si="25"/>
        <v>#REF!</v>
      </c>
      <c r="O85" s="166" t="e">
        <f t="shared" si="25"/>
        <v>#REF!</v>
      </c>
      <c r="P85" s="166" t="e">
        <f t="shared" si="25"/>
        <v>#REF!</v>
      </c>
      <c r="Q85" s="166" t="e">
        <f t="shared" si="25"/>
        <v>#REF!</v>
      </c>
      <c r="R85" s="172" t="e">
        <f>O85/F85</f>
        <v>#REF!</v>
      </c>
      <c r="S85" s="166" t="e">
        <f t="shared" si="26"/>
        <v>#REF!</v>
      </c>
      <c r="T85" s="166" t="e">
        <f t="shared" si="26"/>
        <v>#REF!</v>
      </c>
      <c r="U85" s="166" t="e">
        <f t="shared" si="26"/>
        <v>#REF!</v>
      </c>
      <c r="V85" s="44"/>
    </row>
    <row r="86" spans="1:22" s="35" customFormat="1" ht="32.25" customHeight="1" thickBot="1">
      <c r="A86" s="811" t="s">
        <v>159</v>
      </c>
      <c r="B86" s="812"/>
      <c r="C86" s="812"/>
      <c r="D86" s="812"/>
      <c r="E86" s="812"/>
      <c r="F86" s="812"/>
      <c r="G86" s="812"/>
      <c r="H86" s="812"/>
      <c r="I86" s="812"/>
      <c r="J86" s="812"/>
      <c r="K86" s="812"/>
      <c r="L86" s="812"/>
      <c r="M86" s="812"/>
      <c r="N86" s="812"/>
      <c r="O86" s="812"/>
      <c r="P86" s="812"/>
      <c r="Q86" s="812"/>
      <c r="R86" s="812"/>
      <c r="S86" s="812"/>
      <c r="T86" s="812"/>
      <c r="U86" s="813"/>
      <c r="V86" s="44"/>
    </row>
    <row r="87" spans="1:22" s="35" customFormat="1" ht="30" customHeight="1">
      <c r="A87" s="836" t="s">
        <v>164</v>
      </c>
      <c r="B87" s="837"/>
      <c r="C87" s="108"/>
      <c r="D87" s="108"/>
      <c r="E87" s="108"/>
      <c r="F87" s="109" t="e">
        <f>SUM(F88:F89)</f>
        <v>#REF!</v>
      </c>
      <c r="G87" s="110"/>
      <c r="H87" s="108"/>
      <c r="I87" s="108"/>
      <c r="J87" s="108"/>
      <c r="K87" s="108"/>
      <c r="L87" s="118"/>
      <c r="M87" s="111"/>
      <c r="N87" s="109" t="e">
        <f>SUM(N88:N89)</f>
        <v>#REF!</v>
      </c>
      <c r="O87" s="109" t="e">
        <f>SUM(O88:O89)</f>
        <v>#REF!</v>
      </c>
      <c r="P87" s="109" t="e">
        <f>SUM(P88:P89)</f>
        <v>#REF!</v>
      </c>
      <c r="Q87" s="109" t="e">
        <f>SUM(Q88:Q89)</f>
        <v>#REF!</v>
      </c>
      <c r="R87" s="133" t="e">
        <f>O87/F87</f>
        <v>#REF!</v>
      </c>
      <c r="S87" s="109" t="e">
        <f>SUM(S88:S89)</f>
        <v>#REF!</v>
      </c>
      <c r="T87" s="109" t="e">
        <f>SUM(T88:T89)</f>
        <v>#REF!</v>
      </c>
      <c r="U87" s="112" t="e">
        <f>SUM(U88:U89)</f>
        <v>#REF!</v>
      </c>
      <c r="V87" s="44"/>
    </row>
    <row r="88" spans="1:22" s="35" customFormat="1" ht="24" customHeight="1">
      <c r="A88" s="820" t="s">
        <v>156</v>
      </c>
      <c r="B88" s="821"/>
      <c r="C88" s="193"/>
      <c r="D88" s="193"/>
      <c r="E88" s="193"/>
      <c r="F88" s="201" t="e">
        <f>F75+F84</f>
        <v>#REF!</v>
      </c>
      <c r="G88" s="194"/>
      <c r="H88" s="193"/>
      <c r="I88" s="193"/>
      <c r="J88" s="193"/>
      <c r="K88" s="193"/>
      <c r="L88" s="195"/>
      <c r="M88" s="196"/>
      <c r="N88" s="201" t="e">
        <f>N75+N84</f>
        <v>#REF!</v>
      </c>
      <c r="O88" s="201" t="e">
        <f t="shared" ref="O88:Q89" si="27">O75+O84</f>
        <v>#REF!</v>
      </c>
      <c r="P88" s="201" t="e">
        <f t="shared" si="27"/>
        <v>#REF!</v>
      </c>
      <c r="Q88" s="201" t="e">
        <f t="shared" si="27"/>
        <v>#REF!</v>
      </c>
      <c r="R88" s="202" t="e">
        <f>O88/F88</f>
        <v>#REF!</v>
      </c>
      <c r="S88" s="201" t="e">
        <f t="shared" ref="S88:U89" si="28">S75+S84</f>
        <v>#REF!</v>
      </c>
      <c r="T88" s="201" t="e">
        <f t="shared" si="28"/>
        <v>#REF!</v>
      </c>
      <c r="U88" s="201" t="e">
        <f t="shared" si="28"/>
        <v>#REF!</v>
      </c>
      <c r="V88" s="44"/>
    </row>
    <row r="89" spans="1:22" s="35" customFormat="1" ht="29.25" customHeight="1" thickBot="1">
      <c r="A89" s="822" t="s">
        <v>157</v>
      </c>
      <c r="B89" s="823"/>
      <c r="C89" s="197"/>
      <c r="D89" s="197"/>
      <c r="E89" s="197"/>
      <c r="F89" s="201" t="e">
        <f>F76+F85</f>
        <v>#REF!</v>
      </c>
      <c r="G89" s="198"/>
      <c r="H89" s="197"/>
      <c r="I89" s="197"/>
      <c r="J89" s="197"/>
      <c r="K89" s="197"/>
      <c r="L89" s="199"/>
      <c r="M89" s="200"/>
      <c r="N89" s="201" t="e">
        <f>N76+N85</f>
        <v>#REF!</v>
      </c>
      <c r="O89" s="201" t="e">
        <f t="shared" si="27"/>
        <v>#REF!</v>
      </c>
      <c r="P89" s="201" t="e">
        <f t="shared" si="27"/>
        <v>#REF!</v>
      </c>
      <c r="Q89" s="201" t="e">
        <f t="shared" si="27"/>
        <v>#REF!</v>
      </c>
      <c r="R89" s="203" t="e">
        <f>O89/F89</f>
        <v>#REF!</v>
      </c>
      <c r="S89" s="201" t="e">
        <f t="shared" si="28"/>
        <v>#REF!</v>
      </c>
      <c r="T89" s="201" t="e">
        <f t="shared" si="28"/>
        <v>#REF!</v>
      </c>
      <c r="U89" s="201" t="e">
        <f t="shared" si="28"/>
        <v>#REF!</v>
      </c>
      <c r="V89" s="44"/>
    </row>
    <row r="90" spans="1:22" s="35" customFormat="1" ht="33.75" customHeight="1" thickBot="1">
      <c r="A90" s="811" t="s">
        <v>83</v>
      </c>
      <c r="B90" s="812"/>
      <c r="C90" s="812"/>
      <c r="D90" s="812"/>
      <c r="E90" s="812"/>
      <c r="F90" s="812"/>
      <c r="G90" s="812"/>
      <c r="H90" s="812"/>
      <c r="I90" s="812"/>
      <c r="J90" s="812"/>
      <c r="K90" s="812"/>
      <c r="L90" s="812"/>
      <c r="M90" s="812"/>
      <c r="N90" s="812"/>
      <c r="O90" s="812"/>
      <c r="P90" s="812"/>
      <c r="Q90" s="812"/>
      <c r="R90" s="812"/>
      <c r="S90" s="812"/>
      <c r="T90" s="812"/>
      <c r="U90" s="813"/>
      <c r="V90" s="44"/>
    </row>
    <row r="91" spans="1:22" s="26" customFormat="1" ht="51" customHeight="1">
      <c r="A91" s="834" t="s">
        <v>162</v>
      </c>
      <c r="B91" s="835"/>
      <c r="C91" s="204"/>
      <c r="D91" s="204"/>
      <c r="E91" s="204"/>
      <c r="F91" s="205" t="e">
        <f>SUM(F92:F93)</f>
        <v>#REF!</v>
      </c>
      <c r="G91" s="206"/>
      <c r="H91" s="204"/>
      <c r="I91" s="204"/>
      <c r="J91" s="204"/>
      <c r="K91" s="204"/>
      <c r="L91" s="207"/>
      <c r="M91" s="208"/>
      <c r="N91" s="205" t="e">
        <f>SUM(N92:N93)</f>
        <v>#REF!</v>
      </c>
      <c r="O91" s="205" t="e">
        <f>SUM(O92:O93)</f>
        <v>#REF!</v>
      </c>
      <c r="P91" s="205" t="e">
        <f>SUM(P92:P93)</f>
        <v>#REF!</v>
      </c>
      <c r="Q91" s="205" t="e">
        <f>SUM(Q92:Q93)</f>
        <v>#REF!</v>
      </c>
      <c r="R91" s="209" t="e">
        <f>O91/F91</f>
        <v>#REF!</v>
      </c>
      <c r="S91" s="205" t="e">
        <f>SUM(S92:S93)</f>
        <v>#REF!</v>
      </c>
      <c r="T91" s="205" t="e">
        <f>SUM(T92:T93)</f>
        <v>#REF!</v>
      </c>
      <c r="U91" s="210" t="e">
        <f>SUM(U92:U93)</f>
        <v>#REF!</v>
      </c>
      <c r="V91" s="39"/>
    </row>
    <row r="92" spans="1:22" s="26" customFormat="1" ht="29.25" customHeight="1">
      <c r="A92" s="830" t="s">
        <v>156</v>
      </c>
      <c r="B92" s="831"/>
      <c r="C92" s="178"/>
      <c r="D92" s="178"/>
      <c r="E92" s="178"/>
      <c r="F92" s="175" t="e">
        <f>F66+F88</f>
        <v>#REF!</v>
      </c>
      <c r="G92" s="179"/>
      <c r="H92" s="178"/>
      <c r="I92" s="178"/>
      <c r="J92" s="178"/>
      <c r="K92" s="178"/>
      <c r="L92" s="180"/>
      <c r="M92" s="181"/>
      <c r="N92" s="175" t="e">
        <f t="shared" ref="N92:Q93" si="29">N66+N88</f>
        <v>#REF!</v>
      </c>
      <c r="O92" s="175" t="e">
        <f t="shared" si="29"/>
        <v>#REF!</v>
      </c>
      <c r="P92" s="175" t="e">
        <f t="shared" si="29"/>
        <v>#REF!</v>
      </c>
      <c r="Q92" s="175" t="e">
        <f t="shared" si="29"/>
        <v>#REF!</v>
      </c>
      <c r="R92" s="176" t="e">
        <f>O92/F92</f>
        <v>#REF!</v>
      </c>
      <c r="S92" s="175" t="e">
        <f t="shared" ref="S92:U93" si="30">S66+S88</f>
        <v>#REF!</v>
      </c>
      <c r="T92" s="175" t="e">
        <f t="shared" si="30"/>
        <v>#REF!</v>
      </c>
      <c r="U92" s="177" t="e">
        <f t="shared" si="30"/>
        <v>#REF!</v>
      </c>
      <c r="V92" s="39"/>
    </row>
    <row r="93" spans="1:22" s="26" customFormat="1" ht="27.75" customHeight="1" thickBot="1">
      <c r="A93" s="824" t="s">
        <v>157</v>
      </c>
      <c r="B93" s="825"/>
      <c r="C93" s="211"/>
      <c r="D93" s="211"/>
      <c r="E93" s="211"/>
      <c r="F93" s="212" t="e">
        <f>F67+F89</f>
        <v>#REF!</v>
      </c>
      <c r="G93" s="213"/>
      <c r="H93" s="211"/>
      <c r="I93" s="211"/>
      <c r="J93" s="211"/>
      <c r="K93" s="211"/>
      <c r="L93" s="214"/>
      <c r="M93" s="215"/>
      <c r="N93" s="212" t="e">
        <f t="shared" si="29"/>
        <v>#REF!</v>
      </c>
      <c r="O93" s="212" t="e">
        <f t="shared" si="29"/>
        <v>#REF!</v>
      </c>
      <c r="P93" s="212" t="e">
        <f t="shared" si="29"/>
        <v>#REF!</v>
      </c>
      <c r="Q93" s="212" t="e">
        <f t="shared" si="29"/>
        <v>#REF!</v>
      </c>
      <c r="R93" s="216" t="e">
        <f>O93/F93</f>
        <v>#REF!</v>
      </c>
      <c r="S93" s="212" t="e">
        <f t="shared" si="30"/>
        <v>#REF!</v>
      </c>
      <c r="T93" s="212" t="e">
        <f t="shared" si="30"/>
        <v>#REF!</v>
      </c>
      <c r="U93" s="217" t="e">
        <f t="shared" si="30"/>
        <v>#REF!</v>
      </c>
      <c r="V93" s="39"/>
    </row>
    <row r="94" spans="1:22" s="26" customFormat="1">
      <c r="A94" s="29"/>
      <c r="B94" s="32"/>
      <c r="C94" s="39"/>
      <c r="D94" s="45"/>
      <c r="E94" s="39"/>
      <c r="F94" s="46"/>
      <c r="G94" s="47"/>
      <c r="H94" s="46"/>
      <c r="I94" s="46"/>
      <c r="J94" s="46"/>
      <c r="K94" s="46"/>
      <c r="L94" s="119"/>
      <c r="M94" s="46"/>
      <c r="N94" s="46"/>
      <c r="O94" s="46"/>
      <c r="P94" s="46"/>
      <c r="Q94" s="46"/>
      <c r="R94" s="46"/>
      <c r="S94" s="46"/>
      <c r="T94" s="46"/>
      <c r="U94" s="39"/>
      <c r="V94" s="39"/>
    </row>
    <row r="95" spans="1:22" s="26" customFormat="1">
      <c r="A95" s="11" t="s">
        <v>149</v>
      </c>
      <c r="B95" s="11"/>
      <c r="C95" s="104"/>
      <c r="D95" s="104"/>
      <c r="E95" s="39"/>
      <c r="F95" s="48"/>
      <c r="G95" s="48"/>
      <c r="H95" s="48"/>
      <c r="I95" s="48"/>
      <c r="J95" s="48"/>
      <c r="K95" s="48"/>
      <c r="L95" s="120"/>
      <c r="M95" s="124"/>
      <c r="N95" s="49"/>
      <c r="O95" s="49"/>
      <c r="P95" s="49"/>
      <c r="Q95" s="49"/>
      <c r="R95" s="49"/>
      <c r="S95" s="39"/>
      <c r="T95" s="39"/>
      <c r="U95" s="39"/>
      <c r="V95" s="39"/>
    </row>
    <row r="96" spans="1:22" s="26" customFormat="1" ht="15">
      <c r="A96" s="229"/>
      <c r="B96" s="94" t="s">
        <v>148</v>
      </c>
      <c r="C96" s="105"/>
      <c r="D96" s="105"/>
      <c r="E96" s="49"/>
      <c r="F96" s="49"/>
      <c r="G96" s="49"/>
      <c r="H96" s="49"/>
      <c r="I96" s="49"/>
      <c r="J96" s="49"/>
      <c r="K96" s="49"/>
      <c r="L96" s="121"/>
      <c r="M96" s="124"/>
      <c r="N96" s="49"/>
      <c r="O96" s="49"/>
      <c r="P96" s="49"/>
      <c r="Q96" s="49"/>
      <c r="R96" s="49"/>
      <c r="S96" s="39"/>
      <c r="T96" s="39"/>
      <c r="U96" s="39"/>
      <c r="V96" s="39"/>
    </row>
    <row r="97" spans="1:24" s="26" customFormat="1">
      <c r="A97" s="29"/>
      <c r="B97" s="32"/>
      <c r="C97" s="39"/>
      <c r="D97" s="45"/>
      <c r="E97" s="39"/>
      <c r="F97" s="39"/>
      <c r="G97" s="44"/>
      <c r="H97" s="39"/>
      <c r="I97" s="39"/>
      <c r="J97" s="39"/>
      <c r="K97" s="39"/>
      <c r="L97" s="117"/>
      <c r="M97" s="46"/>
      <c r="N97" s="39"/>
      <c r="O97" s="39"/>
      <c r="P97" s="39"/>
      <c r="Q97" s="39"/>
      <c r="R97" s="39"/>
      <c r="S97" s="39"/>
      <c r="T97" s="39"/>
      <c r="U97" s="39"/>
      <c r="V97" s="39"/>
    </row>
    <row r="98" spans="1:24" s="26" customFormat="1">
      <c r="A98" s="29"/>
      <c r="B98" s="32"/>
      <c r="C98" s="39"/>
      <c r="D98" s="45"/>
      <c r="E98" s="39"/>
      <c r="F98" s="39"/>
      <c r="G98" s="44"/>
      <c r="H98" s="39"/>
      <c r="I98" s="39"/>
      <c r="J98" s="39"/>
      <c r="K98" s="39"/>
      <c r="L98" s="117"/>
      <c r="M98" s="46"/>
      <c r="N98" s="39"/>
      <c r="O98" s="39"/>
      <c r="P98" s="39"/>
      <c r="Q98" s="39"/>
      <c r="R98" s="39"/>
      <c r="S98" s="39"/>
      <c r="T98" s="39"/>
      <c r="U98" s="39"/>
      <c r="V98" s="39"/>
    </row>
    <row r="99" spans="1:24" s="26" customFormat="1">
      <c r="A99" s="29"/>
      <c r="B99" s="32"/>
      <c r="C99" s="39"/>
      <c r="D99" s="45"/>
      <c r="E99" s="39"/>
      <c r="F99" s="39"/>
      <c r="G99" s="44"/>
      <c r="H99" s="39"/>
      <c r="I99" s="39"/>
      <c r="J99" s="39"/>
      <c r="K99" s="39"/>
      <c r="L99" s="117"/>
      <c r="M99" s="46"/>
      <c r="N99" s="39"/>
      <c r="O99" s="39"/>
      <c r="P99" s="39"/>
      <c r="Q99" s="39"/>
      <c r="R99" s="39"/>
      <c r="S99" s="39"/>
      <c r="T99" s="39"/>
      <c r="U99" s="39"/>
      <c r="V99" s="39"/>
    </row>
    <row r="100" spans="1:24" s="26" customFormat="1">
      <c r="A100" s="29"/>
      <c r="B100" s="32"/>
      <c r="C100" s="39"/>
      <c r="D100" s="39"/>
      <c r="E100" s="39"/>
      <c r="F100" s="39"/>
      <c r="G100" s="50"/>
      <c r="H100" s="39"/>
      <c r="I100" s="39"/>
      <c r="J100" s="39"/>
      <c r="K100" s="39"/>
      <c r="L100" s="117"/>
      <c r="M100" s="46"/>
      <c r="N100" s="39"/>
      <c r="O100" s="39"/>
      <c r="P100" s="39"/>
      <c r="Q100" s="39"/>
      <c r="R100" s="39"/>
      <c r="S100" s="39"/>
      <c r="T100" s="39"/>
      <c r="U100" s="39"/>
      <c r="V100" s="39"/>
    </row>
    <row r="101" spans="1:24">
      <c r="A101" s="11"/>
      <c r="B101" s="3"/>
      <c r="C101" s="51"/>
      <c r="D101" s="51"/>
      <c r="E101" s="51"/>
      <c r="F101" s="51"/>
      <c r="G101" s="52"/>
      <c r="H101" s="51"/>
      <c r="I101" s="51"/>
      <c r="J101" s="51"/>
      <c r="K101" s="51"/>
      <c r="L101" s="113"/>
      <c r="M101" s="55"/>
      <c r="N101" s="51"/>
      <c r="O101" s="51"/>
      <c r="P101" s="51"/>
      <c r="Q101" s="51"/>
      <c r="R101" s="51"/>
      <c r="S101" s="51"/>
      <c r="T101" s="51"/>
      <c r="U101" s="51"/>
      <c r="V101" s="51"/>
      <c r="W101" s="3"/>
      <c r="X101" s="3"/>
    </row>
    <row r="102" spans="1:24">
      <c r="A102" s="11"/>
      <c r="B102" s="3"/>
      <c r="C102" s="51"/>
      <c r="D102" s="51"/>
      <c r="E102" s="51"/>
      <c r="F102" s="51"/>
      <c r="G102" s="52"/>
      <c r="H102" s="51"/>
      <c r="I102" s="51"/>
      <c r="J102" s="51"/>
      <c r="K102" s="51"/>
      <c r="L102" s="113"/>
      <c r="M102" s="55"/>
      <c r="N102" s="51"/>
      <c r="O102" s="51"/>
      <c r="P102" s="51"/>
      <c r="Q102" s="51"/>
      <c r="R102" s="51"/>
      <c r="S102" s="51"/>
      <c r="T102" s="51"/>
      <c r="U102" s="51"/>
      <c r="V102" s="51"/>
      <c r="W102" s="3"/>
      <c r="X102" s="3"/>
    </row>
    <row r="103" spans="1:24">
      <c r="A103" s="11"/>
      <c r="B103" s="3"/>
      <c r="C103" s="51"/>
      <c r="D103" s="51"/>
      <c r="E103" s="51"/>
      <c r="F103" s="51"/>
      <c r="G103" s="52"/>
      <c r="H103" s="51"/>
      <c r="I103" s="51"/>
      <c r="J103" s="51"/>
      <c r="K103" s="51"/>
      <c r="L103" s="113"/>
      <c r="M103" s="55"/>
      <c r="N103" s="51"/>
      <c r="O103" s="51"/>
      <c r="P103" s="51"/>
      <c r="Q103" s="51"/>
      <c r="R103" s="51"/>
      <c r="S103" s="51"/>
      <c r="T103" s="51"/>
      <c r="U103" s="51"/>
      <c r="V103" s="51"/>
      <c r="W103" s="3"/>
      <c r="X103" s="3"/>
    </row>
    <row r="104" spans="1:24">
      <c r="A104" s="11"/>
      <c r="B104" s="12"/>
      <c r="C104" s="51"/>
      <c r="D104" s="53"/>
      <c r="E104" s="51"/>
      <c r="F104" s="51"/>
      <c r="G104" s="52"/>
      <c r="H104" s="51"/>
      <c r="I104" s="51"/>
      <c r="J104" s="51"/>
      <c r="K104" s="51"/>
      <c r="L104" s="113"/>
      <c r="M104" s="55"/>
      <c r="N104" s="51"/>
      <c r="O104" s="51"/>
      <c r="P104" s="51"/>
      <c r="Q104" s="51"/>
      <c r="R104" s="51"/>
      <c r="S104" s="51"/>
      <c r="T104" s="51"/>
      <c r="U104" s="51"/>
      <c r="V104" s="51"/>
      <c r="W104" s="3"/>
      <c r="X104" s="3"/>
    </row>
    <row r="105" spans="1:24">
      <c r="A105" s="11"/>
      <c r="B105" s="12"/>
      <c r="C105" s="51"/>
      <c r="D105" s="53"/>
      <c r="E105" s="51"/>
      <c r="F105" s="51"/>
      <c r="G105" s="52"/>
      <c r="H105" s="51"/>
      <c r="I105" s="51"/>
      <c r="J105" s="51"/>
      <c r="K105" s="51"/>
      <c r="L105" s="113"/>
      <c r="M105" s="55"/>
      <c r="N105" s="51"/>
      <c r="O105" s="51"/>
      <c r="P105" s="51"/>
      <c r="Q105" s="51"/>
      <c r="R105" s="51"/>
      <c r="S105" s="51"/>
      <c r="T105" s="51"/>
      <c r="U105" s="51"/>
      <c r="V105" s="51"/>
      <c r="W105" s="3"/>
      <c r="X105" s="3"/>
    </row>
    <row r="106" spans="1:24">
      <c r="A106" s="11"/>
      <c r="B106" s="12"/>
      <c r="C106" s="51"/>
      <c r="D106" s="53"/>
      <c r="E106" s="51"/>
      <c r="F106" s="51"/>
      <c r="G106" s="52"/>
      <c r="H106" s="51"/>
      <c r="I106" s="51"/>
      <c r="J106" s="51"/>
      <c r="K106" s="51"/>
      <c r="L106" s="113"/>
      <c r="M106" s="55"/>
      <c r="N106" s="51"/>
      <c r="O106" s="51"/>
      <c r="P106" s="51"/>
      <c r="Q106" s="51"/>
      <c r="R106" s="51"/>
      <c r="S106" s="51"/>
      <c r="T106" s="51"/>
      <c r="U106" s="51"/>
      <c r="V106" s="51"/>
      <c r="W106" s="3"/>
      <c r="X106" s="3"/>
    </row>
    <row r="107" spans="1:24">
      <c r="A107" s="11"/>
      <c r="B107" s="12"/>
      <c r="C107" s="51"/>
      <c r="D107" s="53"/>
      <c r="E107" s="51"/>
      <c r="F107" s="51"/>
      <c r="G107" s="52"/>
      <c r="H107" s="51"/>
      <c r="I107" s="51"/>
      <c r="J107" s="51"/>
      <c r="K107" s="51"/>
      <c r="L107" s="113"/>
      <c r="M107" s="55"/>
      <c r="N107" s="51"/>
      <c r="O107" s="51"/>
      <c r="P107" s="51"/>
      <c r="Q107" s="51"/>
      <c r="R107" s="51"/>
      <c r="S107" s="51"/>
      <c r="T107" s="51"/>
      <c r="U107" s="51"/>
      <c r="V107" s="51"/>
      <c r="W107" s="3"/>
      <c r="X107" s="3"/>
    </row>
    <row r="108" spans="1:24">
      <c r="A108" s="11"/>
      <c r="B108" s="12"/>
      <c r="C108" s="51"/>
      <c r="D108" s="51"/>
      <c r="E108" s="51"/>
      <c r="F108" s="51"/>
      <c r="G108" s="52"/>
      <c r="H108" s="53"/>
      <c r="I108" s="51"/>
      <c r="J108" s="51"/>
      <c r="K108" s="51"/>
      <c r="L108" s="113"/>
      <c r="M108" s="55"/>
      <c r="N108" s="51"/>
      <c r="O108" s="51"/>
      <c r="P108" s="51"/>
      <c r="Q108" s="51"/>
      <c r="R108" s="51"/>
      <c r="S108" s="51"/>
      <c r="T108" s="51"/>
      <c r="U108" s="51"/>
      <c r="V108" s="51"/>
      <c r="W108" s="3"/>
      <c r="X108" s="3"/>
    </row>
    <row r="109" spans="1:24">
      <c r="A109" s="11"/>
      <c r="B109" s="12"/>
      <c r="C109" s="51"/>
      <c r="D109" s="51"/>
      <c r="E109" s="51"/>
      <c r="F109" s="51"/>
      <c r="G109" s="52"/>
      <c r="H109" s="51"/>
      <c r="I109" s="51"/>
      <c r="J109" s="51"/>
      <c r="K109" s="51"/>
      <c r="L109" s="113"/>
      <c r="M109" s="55"/>
      <c r="N109" s="51"/>
      <c r="O109" s="51"/>
      <c r="P109" s="51"/>
      <c r="Q109" s="51"/>
      <c r="R109" s="51"/>
      <c r="S109" s="51"/>
      <c r="T109" s="51"/>
      <c r="U109" s="51"/>
      <c r="V109" s="51"/>
      <c r="W109" s="3"/>
      <c r="X109" s="3"/>
    </row>
    <row r="110" spans="1:24">
      <c r="A110" s="11"/>
      <c r="B110" s="12"/>
      <c r="C110" s="51"/>
      <c r="D110" s="51"/>
      <c r="E110" s="51"/>
      <c r="F110" s="51"/>
      <c r="G110" s="52"/>
      <c r="H110" s="51"/>
      <c r="I110" s="51"/>
      <c r="J110" s="51"/>
      <c r="K110" s="51"/>
      <c r="L110" s="113"/>
      <c r="M110" s="55"/>
      <c r="N110" s="51"/>
      <c r="O110" s="51"/>
      <c r="P110" s="51"/>
      <c r="Q110" s="51"/>
      <c r="R110" s="51"/>
      <c r="S110" s="51"/>
      <c r="T110" s="51"/>
      <c r="U110" s="51"/>
      <c r="V110" s="51"/>
      <c r="W110" s="3"/>
      <c r="X110" s="3"/>
    </row>
    <row r="111" spans="1:24">
      <c r="A111" s="11"/>
      <c r="B111" s="12"/>
      <c r="C111" s="51"/>
      <c r="D111" s="51"/>
      <c r="E111" s="51"/>
      <c r="F111" s="51"/>
      <c r="G111" s="52"/>
      <c r="H111" s="51"/>
      <c r="I111" s="51"/>
      <c r="J111" s="51"/>
      <c r="K111" s="51"/>
      <c r="L111" s="113"/>
      <c r="M111" s="55"/>
      <c r="N111" s="51"/>
      <c r="O111" s="51"/>
      <c r="P111" s="51"/>
      <c r="Q111" s="51"/>
      <c r="R111" s="51"/>
      <c r="S111" s="51"/>
      <c r="T111" s="51"/>
      <c r="U111" s="51"/>
      <c r="V111" s="51"/>
      <c r="W111" s="3"/>
      <c r="X111" s="3"/>
    </row>
    <row r="112" spans="1:24">
      <c r="A112" s="11"/>
      <c r="B112" s="12"/>
      <c r="C112" s="51"/>
      <c r="D112" s="53"/>
      <c r="E112" s="51"/>
      <c r="F112" s="51"/>
      <c r="G112" s="52"/>
      <c r="H112" s="51"/>
      <c r="I112" s="51"/>
      <c r="J112" s="51"/>
      <c r="K112" s="51"/>
      <c r="L112" s="113"/>
      <c r="M112" s="55"/>
      <c r="N112" s="51"/>
      <c r="O112" s="51"/>
      <c r="P112" s="51"/>
      <c r="Q112" s="51"/>
      <c r="R112" s="51"/>
      <c r="S112" s="51"/>
      <c r="T112" s="51"/>
      <c r="U112" s="51"/>
      <c r="V112" s="51"/>
      <c r="W112" s="3"/>
      <c r="X112" s="3"/>
    </row>
    <row r="113" spans="1:24">
      <c r="A113" s="11"/>
      <c r="B113" s="12"/>
      <c r="C113" s="51"/>
      <c r="D113" s="53"/>
      <c r="E113" s="51"/>
      <c r="F113" s="51"/>
      <c r="G113" s="52"/>
      <c r="H113" s="51"/>
      <c r="I113" s="51"/>
      <c r="J113" s="51"/>
      <c r="K113" s="51"/>
      <c r="L113" s="113"/>
      <c r="M113" s="55"/>
      <c r="N113" s="51"/>
      <c r="O113" s="51"/>
      <c r="P113" s="51"/>
      <c r="Q113" s="51"/>
      <c r="R113" s="51"/>
      <c r="S113" s="51"/>
      <c r="T113" s="51"/>
      <c r="U113" s="51"/>
      <c r="V113" s="51"/>
      <c r="W113" s="3"/>
      <c r="X113" s="3"/>
    </row>
    <row r="114" spans="1:24">
      <c r="A114" s="11"/>
      <c r="B114" s="12"/>
      <c r="C114" s="51"/>
      <c r="D114" s="53"/>
      <c r="E114" s="51"/>
      <c r="F114" s="51"/>
      <c r="G114" s="52"/>
      <c r="H114" s="51"/>
      <c r="I114" s="51"/>
      <c r="J114" s="51"/>
      <c r="K114" s="51"/>
      <c r="L114" s="113"/>
      <c r="M114" s="55"/>
      <c r="N114" s="51"/>
      <c r="O114" s="51"/>
      <c r="P114" s="51"/>
      <c r="Q114" s="51"/>
      <c r="R114" s="51"/>
      <c r="S114" s="51"/>
      <c r="T114" s="51"/>
      <c r="U114" s="51"/>
      <c r="V114" s="51"/>
      <c r="W114" s="3"/>
      <c r="X114" s="3"/>
    </row>
    <row r="115" spans="1:24">
      <c r="A115" s="11"/>
      <c r="B115" s="12"/>
      <c r="C115" s="51"/>
      <c r="D115" s="53"/>
      <c r="E115" s="51"/>
      <c r="F115" s="51"/>
      <c r="G115" s="52"/>
      <c r="H115" s="51"/>
      <c r="I115" s="51"/>
      <c r="J115" s="51"/>
      <c r="K115" s="51"/>
      <c r="L115" s="113"/>
      <c r="M115" s="55"/>
      <c r="N115" s="51"/>
      <c r="O115" s="51"/>
      <c r="P115" s="51"/>
      <c r="Q115" s="51"/>
      <c r="R115" s="51"/>
      <c r="S115" s="51"/>
      <c r="T115" s="51"/>
      <c r="U115" s="51"/>
      <c r="V115" s="51"/>
      <c r="W115" s="3"/>
      <c r="X115" s="3"/>
    </row>
    <row r="116" spans="1:24">
      <c r="A116" s="11"/>
      <c r="B116" s="12"/>
      <c r="C116" s="51"/>
      <c r="D116" s="51"/>
      <c r="E116" s="51"/>
      <c r="F116" s="51"/>
      <c r="G116" s="54"/>
      <c r="H116" s="51"/>
      <c r="I116" s="51"/>
      <c r="J116" s="51"/>
      <c r="K116" s="51"/>
      <c r="L116" s="113"/>
      <c r="M116" s="55"/>
      <c r="N116" s="51"/>
      <c r="O116" s="51"/>
      <c r="P116" s="51"/>
      <c r="Q116" s="51"/>
      <c r="R116" s="51"/>
      <c r="S116" s="51"/>
      <c r="T116" s="51"/>
      <c r="U116" s="51"/>
      <c r="V116" s="51"/>
      <c r="W116" s="3"/>
      <c r="X116" s="3"/>
    </row>
    <row r="117" spans="1:24">
      <c r="A117" s="11"/>
      <c r="B117" s="12"/>
      <c r="C117" s="51"/>
      <c r="D117" s="51"/>
      <c r="E117" s="51"/>
      <c r="F117" s="51"/>
      <c r="G117" s="52"/>
      <c r="H117" s="51"/>
      <c r="I117" s="51"/>
      <c r="J117" s="51"/>
      <c r="K117" s="51"/>
      <c r="L117" s="113"/>
      <c r="M117" s="55"/>
      <c r="N117" s="51"/>
      <c r="O117" s="51"/>
      <c r="P117" s="51"/>
      <c r="Q117" s="51"/>
      <c r="R117" s="51"/>
      <c r="S117" s="51"/>
      <c r="T117" s="51"/>
      <c r="U117" s="51"/>
      <c r="V117" s="51"/>
      <c r="W117" s="3"/>
      <c r="X117" s="3"/>
    </row>
    <row r="118" spans="1:24">
      <c r="A118" s="11"/>
      <c r="B118" s="12"/>
      <c r="C118" s="51"/>
      <c r="D118" s="51"/>
      <c r="E118" s="51"/>
      <c r="F118" s="51"/>
      <c r="G118" s="52"/>
      <c r="H118" s="51"/>
      <c r="I118" s="51"/>
      <c r="J118" s="51"/>
      <c r="K118" s="51"/>
      <c r="L118" s="113"/>
      <c r="M118" s="55"/>
      <c r="N118" s="51"/>
      <c r="O118" s="51"/>
      <c r="P118" s="51"/>
      <c r="Q118" s="51"/>
      <c r="R118" s="51"/>
      <c r="S118" s="51"/>
      <c r="T118" s="51"/>
      <c r="U118" s="51"/>
      <c r="V118" s="51"/>
      <c r="W118" s="3"/>
      <c r="X118" s="3"/>
    </row>
    <row r="119" spans="1:24">
      <c r="A119" s="11"/>
      <c r="B119" s="12"/>
      <c r="C119" s="51"/>
      <c r="D119" s="51"/>
      <c r="E119" s="51"/>
      <c r="F119" s="51"/>
      <c r="G119" s="52"/>
      <c r="H119" s="51"/>
      <c r="I119" s="51"/>
      <c r="J119" s="51"/>
      <c r="K119" s="51"/>
      <c r="L119" s="113"/>
      <c r="M119" s="55"/>
      <c r="N119" s="51"/>
      <c r="O119" s="51"/>
      <c r="P119" s="51"/>
      <c r="Q119" s="51"/>
      <c r="R119" s="51"/>
      <c r="S119" s="51"/>
      <c r="T119" s="51"/>
      <c r="U119" s="51"/>
      <c r="V119" s="51"/>
      <c r="W119" s="3"/>
      <c r="X119" s="3"/>
    </row>
    <row r="120" spans="1:24">
      <c r="A120" s="11"/>
      <c r="B120" s="12"/>
      <c r="C120" s="51"/>
      <c r="D120" s="53"/>
      <c r="E120" s="51"/>
      <c r="F120" s="51"/>
      <c r="G120" s="52"/>
      <c r="H120" s="51"/>
      <c r="I120" s="51"/>
      <c r="J120" s="51"/>
      <c r="K120" s="51"/>
      <c r="L120" s="113"/>
      <c r="M120" s="55"/>
      <c r="N120" s="51"/>
      <c r="O120" s="51"/>
      <c r="P120" s="51"/>
      <c r="Q120" s="51"/>
      <c r="R120" s="51"/>
      <c r="S120" s="51"/>
      <c r="T120" s="51"/>
      <c r="U120" s="51"/>
      <c r="V120" s="51"/>
      <c r="W120" s="3"/>
      <c r="X120" s="3"/>
    </row>
    <row r="121" spans="1:24">
      <c r="A121" s="11"/>
      <c r="B121" s="12"/>
      <c r="C121" s="51"/>
      <c r="D121" s="53"/>
      <c r="E121" s="51"/>
      <c r="F121" s="51"/>
      <c r="G121" s="52"/>
      <c r="H121" s="51"/>
      <c r="I121" s="51"/>
      <c r="J121" s="51"/>
      <c r="K121" s="51"/>
      <c r="L121" s="113"/>
      <c r="M121" s="55"/>
      <c r="N121" s="51"/>
      <c r="O121" s="51"/>
      <c r="P121" s="51"/>
      <c r="Q121" s="51"/>
      <c r="R121" s="51"/>
      <c r="S121" s="51"/>
      <c r="T121" s="51"/>
      <c r="U121" s="51"/>
      <c r="V121" s="51"/>
      <c r="W121" s="3"/>
      <c r="X121" s="3"/>
    </row>
    <row r="122" spans="1:24">
      <c r="A122" s="11"/>
      <c r="B122" s="12"/>
      <c r="C122" s="51"/>
      <c r="D122" s="53"/>
      <c r="E122" s="51"/>
      <c r="F122" s="51"/>
      <c r="G122" s="52"/>
      <c r="H122" s="51"/>
      <c r="I122" s="51"/>
      <c r="J122" s="51"/>
      <c r="K122" s="51"/>
      <c r="L122" s="113"/>
      <c r="M122" s="55"/>
      <c r="N122" s="51"/>
      <c r="O122" s="51"/>
      <c r="P122" s="51"/>
      <c r="Q122" s="51"/>
      <c r="R122" s="51"/>
      <c r="S122" s="51"/>
      <c r="T122" s="51"/>
      <c r="U122" s="51"/>
      <c r="V122" s="51"/>
      <c r="W122" s="3"/>
      <c r="X122" s="3"/>
    </row>
    <row r="123" spans="1:24">
      <c r="A123" s="3"/>
      <c r="B123" s="3"/>
      <c r="C123" s="51"/>
      <c r="D123" s="51"/>
      <c r="E123" s="51"/>
      <c r="F123" s="51"/>
      <c r="G123" s="52"/>
      <c r="H123" s="51"/>
      <c r="I123" s="51"/>
      <c r="J123" s="51"/>
      <c r="K123" s="51"/>
      <c r="L123" s="113"/>
      <c r="M123" s="55"/>
      <c r="N123" s="51"/>
      <c r="O123" s="51"/>
      <c r="P123" s="51"/>
      <c r="Q123" s="51"/>
      <c r="R123" s="51"/>
      <c r="S123" s="51"/>
      <c r="T123" s="51"/>
      <c r="U123" s="51"/>
      <c r="V123" s="51"/>
      <c r="W123" s="3"/>
      <c r="X123" s="3"/>
    </row>
    <row r="124" spans="1:24">
      <c r="A124" s="20"/>
      <c r="B124" s="3"/>
      <c r="C124" s="51"/>
      <c r="D124" s="51"/>
      <c r="E124" s="51"/>
      <c r="F124" s="51"/>
      <c r="G124" s="52"/>
      <c r="H124" s="51"/>
      <c r="I124" s="51"/>
      <c r="J124" s="51"/>
      <c r="K124" s="51"/>
      <c r="L124" s="113"/>
      <c r="M124" s="55"/>
      <c r="N124" s="51"/>
      <c r="O124" s="51"/>
      <c r="P124" s="51"/>
      <c r="Q124" s="51"/>
      <c r="R124" s="51"/>
      <c r="S124" s="51"/>
      <c r="T124" s="51"/>
      <c r="U124" s="51"/>
      <c r="V124" s="51"/>
      <c r="W124" s="3"/>
      <c r="X124" s="3"/>
    </row>
    <row r="125" spans="1:24">
      <c r="A125" s="20"/>
      <c r="B125" s="3"/>
      <c r="C125" s="51"/>
      <c r="D125" s="51"/>
      <c r="E125" s="51"/>
      <c r="F125" s="51"/>
      <c r="G125" s="52"/>
      <c r="H125" s="51"/>
      <c r="I125" s="51"/>
      <c r="J125" s="51"/>
      <c r="K125" s="51"/>
      <c r="L125" s="113"/>
      <c r="M125" s="55"/>
      <c r="N125" s="51"/>
      <c r="O125" s="51"/>
      <c r="P125" s="51"/>
      <c r="Q125" s="51"/>
      <c r="R125" s="51"/>
      <c r="S125" s="51"/>
      <c r="T125" s="51"/>
      <c r="U125" s="51"/>
      <c r="V125" s="51"/>
      <c r="W125" s="3"/>
      <c r="X125" s="3"/>
    </row>
    <row r="126" spans="1:24">
      <c r="A126" s="20"/>
      <c r="B126" s="3"/>
      <c r="C126" s="51"/>
      <c r="D126" s="51"/>
      <c r="E126" s="51"/>
      <c r="F126" s="51"/>
      <c r="G126" s="52"/>
      <c r="H126" s="51"/>
      <c r="I126" s="51"/>
      <c r="J126" s="51"/>
      <c r="K126" s="51"/>
      <c r="L126" s="113"/>
      <c r="M126" s="55"/>
      <c r="N126" s="51"/>
      <c r="O126" s="51"/>
      <c r="P126" s="51"/>
      <c r="Q126" s="51"/>
      <c r="R126" s="51"/>
      <c r="S126" s="51"/>
      <c r="T126" s="51"/>
      <c r="U126" s="51"/>
      <c r="V126" s="51"/>
      <c r="W126" s="3"/>
      <c r="X126" s="3"/>
    </row>
    <row r="127" spans="1:24">
      <c r="A127" s="20"/>
      <c r="B127" s="3"/>
      <c r="C127" s="51"/>
      <c r="D127" s="51"/>
      <c r="E127" s="51"/>
      <c r="F127" s="51"/>
      <c r="G127" s="52"/>
      <c r="H127" s="51"/>
      <c r="I127" s="51"/>
      <c r="J127" s="51"/>
      <c r="K127" s="51"/>
      <c r="L127" s="113"/>
      <c r="M127" s="55"/>
      <c r="N127" s="51"/>
      <c r="O127" s="51"/>
      <c r="P127" s="51"/>
      <c r="Q127" s="51"/>
      <c r="R127" s="51"/>
      <c r="S127" s="51"/>
      <c r="T127" s="51"/>
      <c r="U127" s="51"/>
      <c r="V127" s="51"/>
      <c r="W127" s="3"/>
      <c r="X127" s="3"/>
    </row>
    <row r="128" spans="1:24">
      <c r="A128" s="20"/>
      <c r="B128" s="3"/>
      <c r="C128" s="51"/>
      <c r="D128" s="51"/>
      <c r="E128" s="51"/>
      <c r="F128" s="51"/>
      <c r="G128" s="52"/>
      <c r="H128" s="51"/>
      <c r="I128" s="51"/>
      <c r="J128" s="51"/>
      <c r="K128" s="51"/>
      <c r="L128" s="113"/>
      <c r="M128" s="55"/>
      <c r="N128" s="51"/>
      <c r="O128" s="51"/>
      <c r="P128" s="51"/>
      <c r="Q128" s="51"/>
      <c r="R128" s="51"/>
      <c r="S128" s="51"/>
      <c r="T128" s="51"/>
      <c r="U128" s="51"/>
      <c r="V128" s="51"/>
      <c r="W128" s="3"/>
      <c r="X128" s="3"/>
    </row>
    <row r="129" spans="1:24">
      <c r="A129" s="20"/>
      <c r="B129" s="3"/>
      <c r="C129" s="51"/>
      <c r="D129" s="51"/>
      <c r="E129" s="51"/>
      <c r="F129" s="51"/>
      <c r="G129" s="52"/>
      <c r="H129" s="51"/>
      <c r="I129" s="51"/>
      <c r="J129" s="51"/>
      <c r="K129" s="51"/>
      <c r="L129" s="113"/>
      <c r="M129" s="55"/>
      <c r="N129" s="51"/>
      <c r="O129" s="51"/>
      <c r="P129" s="51"/>
      <c r="Q129" s="51"/>
      <c r="R129" s="51"/>
      <c r="S129" s="51"/>
      <c r="T129" s="51"/>
      <c r="U129" s="51"/>
      <c r="V129" s="51"/>
      <c r="W129" s="3"/>
      <c r="X129" s="3"/>
    </row>
    <row r="130" spans="1:24">
      <c r="A130" s="20"/>
      <c r="B130" s="3"/>
      <c r="C130" s="51"/>
      <c r="D130" s="51"/>
      <c r="E130" s="51"/>
      <c r="F130" s="51"/>
      <c r="G130" s="52"/>
      <c r="H130" s="51"/>
      <c r="I130" s="51"/>
      <c r="J130" s="51"/>
      <c r="K130" s="51"/>
      <c r="L130" s="113"/>
      <c r="M130" s="55"/>
      <c r="N130" s="51"/>
      <c r="O130" s="51"/>
      <c r="P130" s="51"/>
      <c r="Q130" s="51"/>
      <c r="R130" s="51"/>
      <c r="S130" s="51"/>
      <c r="T130" s="51"/>
      <c r="U130" s="51"/>
      <c r="V130" s="51"/>
      <c r="W130" s="3"/>
      <c r="X130" s="3"/>
    </row>
    <row r="131" spans="1:24">
      <c r="A131" s="20"/>
      <c r="B131" s="3"/>
      <c r="C131" s="51"/>
      <c r="D131" s="51"/>
      <c r="E131" s="51"/>
      <c r="F131" s="51"/>
      <c r="G131" s="52"/>
      <c r="H131" s="51"/>
      <c r="I131" s="51"/>
      <c r="J131" s="51"/>
      <c r="K131" s="51"/>
      <c r="L131" s="113"/>
      <c r="M131" s="55"/>
      <c r="N131" s="51"/>
      <c r="O131" s="51"/>
      <c r="P131" s="51"/>
      <c r="Q131" s="51"/>
      <c r="R131" s="51"/>
      <c r="S131" s="51"/>
      <c r="T131" s="51"/>
      <c r="U131" s="51"/>
      <c r="V131" s="51"/>
      <c r="W131" s="3"/>
      <c r="X131" s="3"/>
    </row>
    <row r="132" spans="1:24">
      <c r="A132" s="20"/>
      <c r="B132" s="3"/>
      <c r="C132" s="51"/>
      <c r="D132" s="51"/>
      <c r="E132" s="51"/>
      <c r="F132" s="51"/>
      <c r="G132" s="52"/>
      <c r="H132" s="51"/>
      <c r="I132" s="51"/>
      <c r="J132" s="51"/>
      <c r="K132" s="51"/>
      <c r="L132" s="113"/>
      <c r="M132" s="55"/>
      <c r="N132" s="51"/>
      <c r="O132" s="51"/>
      <c r="P132" s="51"/>
      <c r="Q132" s="51"/>
      <c r="R132" s="51"/>
      <c r="S132" s="51"/>
      <c r="T132" s="51"/>
      <c r="U132" s="51"/>
      <c r="V132" s="51"/>
      <c r="W132" s="3"/>
      <c r="X132" s="3"/>
    </row>
    <row r="133" spans="1:24">
      <c r="A133" s="20"/>
      <c r="B133" s="3"/>
      <c r="C133" s="51"/>
      <c r="D133" s="51"/>
      <c r="E133" s="51"/>
      <c r="F133" s="51"/>
      <c r="G133" s="52"/>
      <c r="H133" s="51"/>
      <c r="I133" s="51"/>
      <c r="J133" s="51"/>
      <c r="K133" s="51"/>
      <c r="L133" s="113"/>
      <c r="M133" s="55"/>
      <c r="N133" s="51"/>
      <c r="O133" s="51"/>
      <c r="P133" s="51"/>
      <c r="Q133" s="51"/>
      <c r="R133" s="51"/>
      <c r="S133" s="51"/>
      <c r="T133" s="51"/>
      <c r="U133" s="51"/>
      <c r="V133" s="51"/>
      <c r="W133" s="3"/>
      <c r="X133" s="3"/>
    </row>
    <row r="134" spans="1:24">
      <c r="A134" s="20"/>
      <c r="B134" s="3"/>
      <c r="C134" s="51"/>
      <c r="D134" s="51"/>
      <c r="E134" s="51"/>
      <c r="F134" s="51"/>
      <c r="G134" s="52"/>
      <c r="H134" s="51"/>
      <c r="I134" s="51"/>
      <c r="J134" s="51"/>
      <c r="K134" s="51"/>
      <c r="L134" s="113"/>
      <c r="M134" s="55"/>
      <c r="N134" s="51"/>
      <c r="O134" s="51"/>
      <c r="P134" s="51"/>
      <c r="Q134" s="51"/>
      <c r="R134" s="51"/>
      <c r="S134" s="51"/>
      <c r="T134" s="51"/>
      <c r="U134" s="51"/>
      <c r="V134" s="51"/>
      <c r="W134" s="3"/>
      <c r="X134" s="3"/>
    </row>
    <row r="135" spans="1:24">
      <c r="A135" s="20"/>
      <c r="B135" s="3"/>
      <c r="C135" s="51"/>
      <c r="D135" s="51"/>
      <c r="E135" s="51"/>
      <c r="F135" s="51"/>
      <c r="G135" s="52"/>
      <c r="H135" s="51"/>
      <c r="I135" s="51"/>
      <c r="J135" s="51"/>
      <c r="K135" s="51"/>
      <c r="L135" s="113"/>
      <c r="M135" s="55"/>
      <c r="N135" s="51"/>
      <c r="O135" s="51"/>
      <c r="P135" s="51"/>
      <c r="Q135" s="51"/>
      <c r="R135" s="51"/>
      <c r="S135" s="51"/>
      <c r="T135" s="51"/>
      <c r="U135" s="51"/>
      <c r="V135" s="51"/>
      <c r="W135" s="3"/>
      <c r="X135" s="3"/>
    </row>
    <row r="136" spans="1:24">
      <c r="A136" s="20"/>
      <c r="B136" s="3"/>
      <c r="C136" s="51"/>
      <c r="D136" s="51"/>
      <c r="E136" s="51"/>
      <c r="F136" s="51"/>
      <c r="G136" s="52"/>
      <c r="H136" s="51"/>
      <c r="I136" s="51"/>
      <c r="J136" s="51"/>
      <c r="K136" s="51"/>
      <c r="L136" s="113"/>
      <c r="M136" s="55"/>
      <c r="N136" s="51"/>
      <c r="O136" s="51"/>
      <c r="P136" s="51"/>
      <c r="Q136" s="51"/>
      <c r="R136" s="51"/>
      <c r="S136" s="51"/>
      <c r="T136" s="51"/>
      <c r="U136" s="51"/>
      <c r="V136" s="51"/>
      <c r="W136" s="3"/>
      <c r="X136" s="3"/>
    </row>
    <row r="137" spans="1:24">
      <c r="A137" s="20"/>
      <c r="B137" s="3"/>
      <c r="C137" s="51"/>
      <c r="D137" s="51"/>
      <c r="E137" s="51"/>
      <c r="F137" s="51"/>
      <c r="G137" s="52"/>
      <c r="H137" s="51"/>
      <c r="I137" s="51"/>
      <c r="J137" s="51"/>
      <c r="K137" s="51"/>
      <c r="L137" s="113"/>
      <c r="M137" s="55"/>
      <c r="N137" s="51"/>
      <c r="O137" s="51"/>
      <c r="P137" s="51"/>
      <c r="Q137" s="51"/>
      <c r="R137" s="51"/>
      <c r="S137" s="51"/>
      <c r="T137" s="51"/>
      <c r="U137" s="51"/>
      <c r="V137" s="51"/>
      <c r="W137" s="3"/>
      <c r="X137" s="3"/>
    </row>
    <row r="138" spans="1:24">
      <c r="A138" s="20"/>
      <c r="B138" s="3"/>
      <c r="C138" s="51"/>
      <c r="D138" s="51"/>
      <c r="E138" s="51"/>
      <c r="F138" s="51"/>
      <c r="G138" s="52"/>
      <c r="H138" s="51"/>
      <c r="I138" s="51"/>
      <c r="J138" s="51"/>
      <c r="K138" s="51"/>
      <c r="L138" s="113"/>
      <c r="M138" s="55"/>
      <c r="N138" s="51"/>
      <c r="O138" s="51"/>
      <c r="P138" s="51"/>
      <c r="Q138" s="51"/>
      <c r="R138" s="51"/>
      <c r="S138" s="51"/>
      <c r="T138" s="51"/>
      <c r="U138" s="51"/>
      <c r="V138" s="51"/>
      <c r="W138" s="3"/>
      <c r="X138" s="3"/>
    </row>
    <row r="139" spans="1:24">
      <c r="A139" s="20"/>
      <c r="B139" s="3"/>
      <c r="C139" s="51"/>
      <c r="D139" s="51"/>
      <c r="E139" s="51"/>
      <c r="F139" s="51"/>
      <c r="G139" s="52"/>
      <c r="H139" s="51"/>
      <c r="I139" s="51"/>
      <c r="J139" s="51"/>
      <c r="K139" s="51"/>
      <c r="L139" s="113"/>
      <c r="M139" s="55"/>
      <c r="N139" s="51"/>
      <c r="O139" s="51"/>
      <c r="P139" s="51"/>
      <c r="Q139" s="51"/>
      <c r="R139" s="51"/>
      <c r="S139" s="51"/>
      <c r="T139" s="51"/>
      <c r="U139" s="51"/>
      <c r="V139" s="51"/>
      <c r="W139" s="3"/>
      <c r="X139" s="3"/>
    </row>
    <row r="140" spans="1:24">
      <c r="A140" s="20"/>
      <c r="B140" s="3"/>
      <c r="C140" s="51"/>
      <c r="D140" s="51"/>
      <c r="E140" s="51"/>
      <c r="F140" s="51"/>
      <c r="G140" s="52"/>
      <c r="H140" s="51"/>
      <c r="I140" s="51"/>
      <c r="J140" s="51"/>
      <c r="K140" s="51"/>
      <c r="L140" s="113"/>
      <c r="M140" s="55"/>
      <c r="N140" s="51"/>
      <c r="O140" s="51"/>
      <c r="P140" s="51"/>
      <c r="Q140" s="51"/>
      <c r="R140" s="51"/>
      <c r="S140" s="51"/>
      <c r="T140" s="51"/>
      <c r="U140" s="51"/>
      <c r="V140" s="51"/>
      <c r="W140" s="3"/>
      <c r="X140" s="3"/>
    </row>
    <row r="141" spans="1:24">
      <c r="A141" s="20"/>
      <c r="B141" s="3"/>
      <c r="C141" s="51"/>
      <c r="D141" s="51"/>
      <c r="E141" s="51"/>
      <c r="F141" s="51"/>
      <c r="G141" s="52"/>
      <c r="H141" s="51"/>
      <c r="I141" s="51"/>
      <c r="J141" s="51"/>
      <c r="K141" s="51"/>
      <c r="L141" s="113"/>
      <c r="M141" s="55"/>
      <c r="N141" s="51"/>
      <c r="O141" s="51"/>
      <c r="P141" s="51"/>
      <c r="Q141" s="51"/>
      <c r="R141" s="51"/>
      <c r="S141" s="51"/>
      <c r="T141" s="51"/>
      <c r="U141" s="51"/>
      <c r="V141" s="51"/>
      <c r="W141" s="3"/>
      <c r="X141" s="3"/>
    </row>
    <row r="142" spans="1:24">
      <c r="A142" s="20"/>
      <c r="B142" s="3"/>
      <c r="C142" s="51"/>
      <c r="D142" s="51"/>
      <c r="E142" s="51"/>
      <c r="F142" s="51"/>
      <c r="G142" s="52"/>
      <c r="H142" s="51"/>
      <c r="I142" s="51"/>
      <c r="J142" s="51"/>
      <c r="K142" s="51"/>
      <c r="L142" s="113"/>
      <c r="M142" s="55"/>
      <c r="N142" s="51"/>
      <c r="O142" s="51"/>
      <c r="P142" s="51"/>
      <c r="Q142" s="51"/>
      <c r="R142" s="51"/>
      <c r="S142" s="51"/>
      <c r="T142" s="51"/>
      <c r="U142" s="51"/>
      <c r="V142" s="51"/>
      <c r="W142" s="3"/>
      <c r="X142" s="3"/>
    </row>
    <row r="143" spans="1:24">
      <c r="A143" s="20"/>
      <c r="B143" s="3"/>
      <c r="C143" s="51"/>
      <c r="D143" s="51"/>
      <c r="E143" s="51"/>
      <c r="F143" s="51"/>
      <c r="G143" s="52"/>
      <c r="H143" s="51"/>
      <c r="I143" s="51"/>
      <c r="J143" s="51"/>
      <c r="K143" s="51"/>
      <c r="L143" s="113"/>
      <c r="M143" s="55"/>
      <c r="N143" s="51"/>
      <c r="O143" s="51"/>
      <c r="P143" s="51"/>
      <c r="Q143" s="51"/>
      <c r="R143" s="51"/>
      <c r="S143" s="51"/>
      <c r="T143" s="51"/>
      <c r="U143" s="51"/>
      <c r="V143" s="51"/>
      <c r="W143" s="3"/>
      <c r="X143" s="3"/>
    </row>
    <row r="144" spans="1:24">
      <c r="A144" s="20"/>
      <c r="B144" s="3"/>
      <c r="C144" s="51"/>
      <c r="D144" s="51"/>
      <c r="E144" s="51"/>
      <c r="F144" s="51"/>
      <c r="G144" s="52"/>
      <c r="H144" s="51"/>
      <c r="I144" s="51"/>
      <c r="J144" s="51"/>
      <c r="K144" s="51"/>
      <c r="L144" s="113"/>
      <c r="M144" s="55"/>
      <c r="N144" s="51"/>
      <c r="O144" s="51"/>
      <c r="P144" s="51"/>
      <c r="Q144" s="51"/>
      <c r="R144" s="51"/>
      <c r="S144" s="51"/>
      <c r="T144" s="51"/>
      <c r="U144" s="51"/>
      <c r="V144" s="51"/>
      <c r="W144" s="3"/>
      <c r="X144" s="3"/>
    </row>
    <row r="145" spans="1:24">
      <c r="A145" s="20"/>
      <c r="B145" s="3"/>
      <c r="C145" s="51"/>
      <c r="D145" s="51"/>
      <c r="E145" s="51"/>
      <c r="F145" s="51"/>
      <c r="G145" s="52"/>
      <c r="H145" s="51"/>
      <c r="I145" s="51"/>
      <c r="J145" s="51"/>
      <c r="K145" s="51"/>
      <c r="L145" s="113"/>
      <c r="M145" s="55"/>
      <c r="N145" s="51"/>
      <c r="O145" s="51"/>
      <c r="P145" s="51"/>
      <c r="Q145" s="51"/>
      <c r="R145" s="51"/>
      <c r="S145" s="51"/>
      <c r="T145" s="51"/>
      <c r="U145" s="51"/>
      <c r="V145" s="51"/>
      <c r="W145" s="3"/>
      <c r="X145" s="3"/>
    </row>
    <row r="146" spans="1:24">
      <c r="A146" s="20"/>
      <c r="B146" s="3"/>
      <c r="C146" s="51"/>
      <c r="D146" s="51"/>
      <c r="E146" s="51"/>
      <c r="F146" s="51"/>
      <c r="G146" s="52"/>
      <c r="H146" s="51"/>
      <c r="I146" s="51"/>
      <c r="J146" s="51"/>
      <c r="K146" s="51"/>
      <c r="L146" s="113"/>
      <c r="M146" s="55"/>
      <c r="N146" s="51"/>
      <c r="O146" s="51"/>
      <c r="P146" s="51"/>
      <c r="Q146" s="51"/>
      <c r="R146" s="51"/>
      <c r="S146" s="51"/>
      <c r="T146" s="51"/>
      <c r="U146" s="51"/>
      <c r="V146" s="51"/>
      <c r="W146" s="3"/>
      <c r="X146" s="3"/>
    </row>
    <row r="147" spans="1:24">
      <c r="A147" s="20"/>
      <c r="B147" s="3"/>
      <c r="C147" s="51"/>
      <c r="D147" s="51"/>
      <c r="E147" s="51"/>
      <c r="F147" s="51"/>
      <c r="G147" s="52"/>
      <c r="H147" s="51"/>
      <c r="I147" s="51"/>
      <c r="J147" s="51"/>
      <c r="K147" s="51"/>
      <c r="L147" s="113"/>
      <c r="M147" s="55"/>
      <c r="N147" s="51"/>
      <c r="O147" s="51"/>
      <c r="P147" s="51"/>
      <c r="Q147" s="51"/>
      <c r="R147" s="51"/>
      <c r="S147" s="51"/>
      <c r="T147" s="51"/>
      <c r="U147" s="51"/>
      <c r="V147" s="51"/>
      <c r="W147" s="3"/>
      <c r="X147" s="3"/>
    </row>
    <row r="148" spans="1:24">
      <c r="A148" s="20"/>
      <c r="B148" s="3"/>
      <c r="C148" s="51"/>
      <c r="D148" s="51"/>
      <c r="E148" s="51"/>
      <c r="F148" s="51"/>
      <c r="G148" s="52"/>
      <c r="H148" s="51"/>
      <c r="I148" s="51"/>
      <c r="J148" s="51"/>
      <c r="K148" s="51"/>
      <c r="L148" s="113"/>
      <c r="M148" s="55"/>
      <c r="N148" s="51"/>
      <c r="O148" s="51"/>
      <c r="P148" s="51"/>
      <c r="Q148" s="51"/>
      <c r="R148" s="51"/>
      <c r="S148" s="51"/>
      <c r="T148" s="51"/>
      <c r="U148" s="51"/>
      <c r="V148" s="51"/>
      <c r="W148" s="3"/>
      <c r="X148" s="3"/>
    </row>
    <row r="149" spans="1:24">
      <c r="A149" s="20"/>
      <c r="B149" s="3"/>
      <c r="C149" s="51"/>
      <c r="D149" s="51"/>
      <c r="E149" s="51"/>
      <c r="F149" s="51"/>
      <c r="G149" s="52"/>
      <c r="H149" s="51"/>
      <c r="I149" s="51"/>
      <c r="J149" s="51"/>
      <c r="K149" s="51"/>
      <c r="L149" s="113"/>
      <c r="M149" s="55"/>
      <c r="N149" s="51"/>
      <c r="O149" s="51"/>
      <c r="P149" s="51"/>
      <c r="Q149" s="51"/>
      <c r="R149" s="51"/>
      <c r="S149" s="51"/>
      <c r="T149" s="51"/>
      <c r="U149" s="51"/>
      <c r="V149" s="51"/>
      <c r="W149" s="3"/>
      <c r="X149" s="3"/>
    </row>
    <row r="150" spans="1:24">
      <c r="A150" s="3"/>
      <c r="B150" s="3"/>
      <c r="C150" s="51"/>
      <c r="D150" s="51"/>
      <c r="E150" s="51"/>
      <c r="F150" s="51"/>
      <c r="G150" s="52"/>
      <c r="H150" s="51"/>
      <c r="I150" s="51"/>
      <c r="J150" s="51"/>
      <c r="K150" s="51"/>
      <c r="L150" s="113"/>
      <c r="M150" s="55"/>
      <c r="N150" s="51"/>
      <c r="O150" s="51"/>
      <c r="P150" s="51"/>
      <c r="Q150" s="51"/>
      <c r="R150" s="51"/>
      <c r="S150" s="51"/>
      <c r="T150" s="51"/>
      <c r="U150" s="51"/>
      <c r="V150" s="51"/>
      <c r="W150" s="3"/>
      <c r="X150" s="3"/>
    </row>
    <row r="151" spans="1:24">
      <c r="A151" s="20"/>
      <c r="B151" s="3"/>
      <c r="C151" s="51"/>
      <c r="D151" s="51"/>
      <c r="E151" s="51"/>
      <c r="F151" s="51"/>
      <c r="G151" s="52"/>
      <c r="H151" s="51"/>
      <c r="I151" s="51"/>
      <c r="J151" s="51"/>
      <c r="K151" s="51"/>
      <c r="L151" s="113"/>
      <c r="M151" s="55"/>
      <c r="N151" s="51"/>
      <c r="O151" s="51"/>
      <c r="P151" s="51"/>
      <c r="Q151" s="51"/>
      <c r="R151" s="51"/>
      <c r="S151" s="51"/>
      <c r="T151" s="51"/>
      <c r="U151" s="51"/>
      <c r="V151" s="51"/>
      <c r="W151" s="3"/>
      <c r="X151" s="3"/>
    </row>
    <row r="152" spans="1:24">
      <c r="A152" s="11"/>
      <c r="B152" s="3"/>
      <c r="C152" s="51"/>
      <c r="D152" s="51"/>
      <c r="E152" s="51"/>
      <c r="F152" s="51"/>
      <c r="G152" s="52"/>
      <c r="H152" s="51"/>
      <c r="I152" s="51"/>
      <c r="J152" s="51"/>
      <c r="K152" s="51"/>
      <c r="L152" s="113"/>
      <c r="M152" s="55"/>
      <c r="N152" s="51"/>
      <c r="O152" s="51"/>
      <c r="P152" s="51"/>
      <c r="Q152" s="51"/>
      <c r="R152" s="51"/>
      <c r="S152" s="51"/>
      <c r="T152" s="51"/>
      <c r="U152" s="51"/>
      <c r="V152" s="51"/>
      <c r="W152" s="3"/>
      <c r="X152" s="3"/>
    </row>
    <row r="153" spans="1:24">
      <c r="A153" s="11"/>
      <c r="B153" s="3"/>
      <c r="C153" s="51"/>
      <c r="D153" s="51"/>
      <c r="E153" s="51"/>
      <c r="F153" s="51"/>
      <c r="G153" s="52"/>
      <c r="H153" s="51"/>
      <c r="I153" s="51"/>
      <c r="J153" s="51"/>
      <c r="K153" s="51"/>
      <c r="L153" s="113"/>
      <c r="M153" s="55"/>
      <c r="N153" s="51"/>
      <c r="O153" s="51"/>
      <c r="P153" s="51"/>
      <c r="Q153" s="51"/>
      <c r="R153" s="51"/>
      <c r="S153" s="51"/>
      <c r="T153" s="51"/>
      <c r="U153" s="51"/>
      <c r="V153" s="51"/>
      <c r="W153" s="3"/>
      <c r="X153" s="3"/>
    </row>
    <row r="154" spans="1:24">
      <c r="A154" s="11"/>
      <c r="B154" s="12"/>
      <c r="C154" s="53"/>
      <c r="D154" s="51"/>
      <c r="E154" s="51"/>
      <c r="F154" s="51"/>
      <c r="G154" s="52"/>
      <c r="H154" s="51"/>
      <c r="I154" s="51"/>
      <c r="J154" s="51"/>
      <c r="K154" s="51"/>
      <c r="L154" s="113"/>
      <c r="M154" s="55"/>
      <c r="N154" s="51"/>
      <c r="O154" s="51"/>
      <c r="P154" s="51"/>
      <c r="Q154" s="51"/>
      <c r="R154" s="51"/>
      <c r="S154" s="51"/>
      <c r="T154" s="51"/>
      <c r="U154" s="51"/>
      <c r="V154" s="51"/>
      <c r="W154" s="3"/>
      <c r="X154" s="3"/>
    </row>
    <row r="155" spans="1:24">
      <c r="A155" s="11"/>
      <c r="B155" s="12"/>
      <c r="C155" s="51"/>
      <c r="D155" s="53"/>
      <c r="E155" s="51"/>
      <c r="F155" s="51"/>
      <c r="G155" s="52"/>
      <c r="H155" s="51"/>
      <c r="I155" s="51"/>
      <c r="J155" s="51"/>
      <c r="K155" s="51"/>
      <c r="L155" s="113"/>
      <c r="M155" s="55"/>
      <c r="N155" s="51"/>
      <c r="O155" s="51"/>
      <c r="P155" s="51"/>
      <c r="Q155" s="51"/>
      <c r="R155" s="51"/>
      <c r="S155" s="51"/>
      <c r="T155" s="51"/>
      <c r="U155" s="51"/>
      <c r="V155" s="51"/>
      <c r="W155" s="3"/>
      <c r="X155" s="3"/>
    </row>
    <row r="156" spans="1:24">
      <c r="A156" s="11"/>
      <c r="B156" s="3"/>
      <c r="C156" s="51"/>
      <c r="D156" s="51"/>
      <c r="E156" s="51"/>
      <c r="F156" s="51"/>
      <c r="G156" s="52"/>
      <c r="H156" s="51"/>
      <c r="I156" s="51"/>
      <c r="J156" s="51"/>
      <c r="K156" s="51"/>
      <c r="L156" s="113"/>
      <c r="M156" s="55"/>
      <c r="N156" s="51"/>
      <c r="O156" s="51"/>
      <c r="P156" s="51"/>
      <c r="Q156" s="51"/>
      <c r="R156" s="51"/>
      <c r="S156" s="51"/>
      <c r="T156" s="51"/>
      <c r="U156" s="51"/>
      <c r="V156" s="51"/>
      <c r="W156" s="3"/>
      <c r="X156" s="3"/>
    </row>
    <row r="157" spans="1:24">
      <c r="A157" s="11"/>
      <c r="B157" s="12"/>
      <c r="C157" s="53"/>
      <c r="D157" s="51"/>
      <c r="E157" s="51"/>
      <c r="F157" s="51"/>
      <c r="G157" s="52"/>
      <c r="H157" s="51"/>
      <c r="I157" s="51"/>
      <c r="J157" s="51"/>
      <c r="K157" s="51"/>
      <c r="L157" s="113"/>
      <c r="M157" s="55"/>
      <c r="N157" s="51"/>
      <c r="O157" s="51"/>
      <c r="P157" s="51"/>
      <c r="Q157" s="51"/>
      <c r="R157" s="51"/>
      <c r="S157" s="51"/>
      <c r="T157" s="51"/>
      <c r="U157" s="51"/>
      <c r="V157" s="51"/>
      <c r="W157" s="3"/>
      <c r="X157" s="3"/>
    </row>
    <row r="158" spans="1:24">
      <c r="A158" s="11"/>
      <c r="B158" s="12"/>
      <c r="C158" s="51"/>
      <c r="D158" s="51"/>
      <c r="E158" s="55"/>
      <c r="F158" s="53"/>
      <c r="G158" s="52"/>
      <c r="H158" s="55"/>
      <c r="I158" s="51"/>
      <c r="J158" s="51"/>
      <c r="K158" s="51"/>
      <c r="L158" s="113"/>
      <c r="M158" s="55"/>
      <c r="N158" s="51"/>
      <c r="O158" s="51"/>
      <c r="P158" s="51"/>
      <c r="Q158" s="51"/>
      <c r="R158" s="51"/>
      <c r="S158" s="51"/>
      <c r="T158" s="51"/>
      <c r="U158" s="51"/>
      <c r="V158" s="51"/>
      <c r="W158" s="3"/>
      <c r="X158" s="3"/>
    </row>
    <row r="159" spans="1:24">
      <c r="A159" s="11"/>
      <c r="B159" s="12"/>
      <c r="C159" s="51"/>
      <c r="D159" s="51"/>
      <c r="E159" s="51"/>
      <c r="F159" s="53"/>
      <c r="G159" s="52"/>
      <c r="H159" s="51"/>
      <c r="I159" s="51"/>
      <c r="J159" s="51"/>
      <c r="K159" s="51"/>
      <c r="L159" s="113"/>
      <c r="M159" s="55"/>
      <c r="N159" s="51"/>
      <c r="O159" s="51"/>
      <c r="P159" s="51"/>
      <c r="Q159" s="51"/>
      <c r="R159" s="51"/>
      <c r="S159" s="51"/>
      <c r="T159" s="51"/>
      <c r="U159" s="51"/>
      <c r="V159" s="51"/>
      <c r="W159" s="3"/>
      <c r="X159" s="3"/>
    </row>
    <row r="160" spans="1:24">
      <c r="A160" s="11"/>
      <c r="B160" s="12"/>
      <c r="C160" s="51"/>
      <c r="D160" s="51"/>
      <c r="E160" s="51"/>
      <c r="F160" s="53"/>
      <c r="G160" s="52"/>
      <c r="H160" s="51"/>
      <c r="I160" s="51"/>
      <c r="J160" s="51"/>
      <c r="K160" s="51"/>
      <c r="L160" s="113"/>
      <c r="M160" s="55"/>
      <c r="N160" s="51"/>
      <c r="O160" s="51"/>
      <c r="P160" s="51"/>
      <c r="Q160" s="51"/>
      <c r="R160" s="51"/>
      <c r="S160" s="51"/>
      <c r="T160" s="51"/>
      <c r="U160" s="51"/>
      <c r="V160" s="51"/>
      <c r="W160" s="3"/>
      <c r="X160" s="3"/>
    </row>
    <row r="161" spans="1:24">
      <c r="A161" s="11"/>
      <c r="B161" s="12"/>
      <c r="C161" s="51"/>
      <c r="D161" s="51"/>
      <c r="E161" s="51"/>
      <c r="F161" s="53"/>
      <c r="G161" s="52"/>
      <c r="H161" s="51"/>
      <c r="I161" s="51"/>
      <c r="J161" s="51"/>
      <c r="K161" s="51"/>
      <c r="L161" s="113"/>
      <c r="M161" s="55"/>
      <c r="N161" s="51"/>
      <c r="O161" s="51"/>
      <c r="P161" s="51"/>
      <c r="Q161" s="51"/>
      <c r="R161" s="51"/>
      <c r="S161" s="51"/>
      <c r="T161" s="51"/>
      <c r="U161" s="51"/>
      <c r="V161" s="51"/>
      <c r="W161" s="3"/>
      <c r="X161" s="3"/>
    </row>
    <row r="162" spans="1:24">
      <c r="A162" s="11"/>
      <c r="B162" s="12"/>
      <c r="C162" s="51"/>
      <c r="D162" s="51"/>
      <c r="E162" s="51"/>
      <c r="F162" s="53"/>
      <c r="G162" s="52"/>
      <c r="H162" s="51"/>
      <c r="I162" s="51"/>
      <c r="J162" s="51"/>
      <c r="K162" s="51"/>
      <c r="L162" s="113"/>
      <c r="M162" s="55"/>
      <c r="N162" s="51"/>
      <c r="O162" s="51"/>
      <c r="P162" s="51"/>
      <c r="Q162" s="51"/>
      <c r="R162" s="51"/>
      <c r="S162" s="51"/>
      <c r="T162" s="51"/>
      <c r="U162" s="51"/>
      <c r="V162" s="51"/>
      <c r="W162" s="3"/>
      <c r="X162" s="3"/>
    </row>
    <row r="163" spans="1:24">
      <c r="A163" s="11"/>
      <c r="B163" s="3"/>
      <c r="C163" s="51"/>
      <c r="D163" s="51"/>
      <c r="E163" s="51"/>
      <c r="F163" s="53"/>
      <c r="G163" s="52"/>
      <c r="H163" s="51"/>
      <c r="I163" s="51"/>
      <c r="J163" s="51"/>
      <c r="K163" s="51"/>
      <c r="L163" s="113"/>
      <c r="M163" s="55"/>
      <c r="N163" s="51"/>
      <c r="O163" s="51"/>
      <c r="P163" s="51"/>
      <c r="Q163" s="51"/>
      <c r="R163" s="51"/>
      <c r="S163" s="51"/>
      <c r="T163" s="51"/>
      <c r="U163" s="51"/>
      <c r="V163" s="51"/>
      <c r="W163" s="3"/>
      <c r="X163" s="3"/>
    </row>
    <row r="164" spans="1:24">
      <c r="A164" s="11"/>
      <c r="B164" s="12"/>
      <c r="C164" s="51"/>
      <c r="D164" s="51"/>
      <c r="E164" s="51"/>
      <c r="F164" s="53"/>
      <c r="G164" s="52"/>
      <c r="H164" s="51"/>
      <c r="I164" s="51"/>
      <c r="J164" s="51"/>
      <c r="K164" s="51"/>
      <c r="L164" s="113"/>
      <c r="M164" s="55"/>
      <c r="N164" s="51"/>
      <c r="O164" s="51"/>
      <c r="P164" s="51"/>
      <c r="Q164" s="51"/>
      <c r="R164" s="51"/>
      <c r="S164" s="51"/>
      <c r="T164" s="51"/>
      <c r="U164" s="51"/>
      <c r="V164" s="51"/>
      <c r="W164" s="3"/>
      <c r="X164" s="3"/>
    </row>
    <row r="165" spans="1:24">
      <c r="A165" s="11"/>
      <c r="B165" s="12"/>
      <c r="C165" s="51"/>
      <c r="D165" s="51"/>
      <c r="E165" s="51"/>
      <c r="F165" s="53"/>
      <c r="G165" s="52"/>
      <c r="H165" s="51"/>
      <c r="I165" s="51"/>
      <c r="J165" s="51"/>
      <c r="K165" s="51"/>
      <c r="L165" s="113"/>
      <c r="M165" s="55"/>
      <c r="N165" s="51"/>
      <c r="O165" s="51"/>
      <c r="P165" s="51"/>
      <c r="Q165" s="51"/>
      <c r="R165" s="51"/>
      <c r="S165" s="51"/>
      <c r="T165" s="51"/>
      <c r="U165" s="51"/>
      <c r="V165" s="51"/>
      <c r="W165" s="3"/>
      <c r="X165" s="3"/>
    </row>
    <row r="166" spans="1:24">
      <c r="A166" s="11"/>
      <c r="B166" s="12"/>
      <c r="C166" s="51"/>
      <c r="D166" s="53"/>
      <c r="E166" s="51"/>
      <c r="F166" s="51"/>
      <c r="G166" s="52"/>
      <c r="H166" s="51"/>
      <c r="I166" s="51"/>
      <c r="J166" s="51"/>
      <c r="K166" s="51"/>
      <c r="L166" s="113"/>
      <c r="M166" s="55"/>
      <c r="N166" s="51"/>
      <c r="O166" s="51"/>
      <c r="P166" s="51"/>
      <c r="Q166" s="51"/>
      <c r="R166" s="51"/>
      <c r="S166" s="51"/>
      <c r="T166" s="51"/>
      <c r="U166" s="51"/>
      <c r="V166" s="51"/>
      <c r="W166" s="3"/>
      <c r="X166" s="3"/>
    </row>
    <row r="167" spans="1:24">
      <c r="A167" s="11"/>
      <c r="B167" s="12"/>
      <c r="C167" s="51"/>
      <c r="D167" s="51"/>
      <c r="E167" s="51"/>
      <c r="F167" s="53"/>
      <c r="G167" s="52"/>
      <c r="H167" s="51"/>
      <c r="I167" s="51"/>
      <c r="J167" s="51"/>
      <c r="K167" s="51"/>
      <c r="L167" s="113"/>
      <c r="M167" s="55"/>
      <c r="N167" s="51"/>
      <c r="O167" s="51"/>
      <c r="P167" s="51"/>
      <c r="Q167" s="51"/>
      <c r="R167" s="51"/>
      <c r="S167" s="51"/>
      <c r="T167" s="51"/>
      <c r="U167" s="51"/>
      <c r="V167" s="51"/>
      <c r="W167" s="3"/>
      <c r="X167" s="3"/>
    </row>
    <row r="168" spans="1:24">
      <c r="A168" s="11"/>
      <c r="B168" s="12"/>
      <c r="C168" s="51"/>
      <c r="D168" s="51"/>
      <c r="E168" s="51"/>
      <c r="F168" s="53"/>
      <c r="G168" s="52"/>
      <c r="H168" s="51"/>
      <c r="I168" s="51"/>
      <c r="J168" s="51"/>
      <c r="K168" s="51"/>
      <c r="L168" s="113"/>
      <c r="M168" s="55"/>
      <c r="N168" s="51"/>
      <c r="O168" s="51"/>
      <c r="P168" s="51"/>
      <c r="Q168" s="51"/>
      <c r="R168" s="51"/>
      <c r="S168" s="51"/>
      <c r="T168" s="51"/>
      <c r="U168" s="51"/>
      <c r="V168" s="51"/>
      <c r="W168" s="3"/>
      <c r="X168" s="3"/>
    </row>
    <row r="169" spans="1:24">
      <c r="A169" s="11"/>
      <c r="B169" s="12"/>
      <c r="C169" s="51"/>
      <c r="D169" s="51"/>
      <c r="E169" s="51"/>
      <c r="F169" s="53"/>
      <c r="G169" s="52"/>
      <c r="H169" s="51"/>
      <c r="I169" s="51"/>
      <c r="J169" s="51"/>
      <c r="K169" s="51"/>
      <c r="L169" s="113"/>
      <c r="M169" s="55"/>
      <c r="N169" s="51"/>
      <c r="O169" s="51"/>
      <c r="P169" s="51"/>
      <c r="Q169" s="51"/>
      <c r="R169" s="51"/>
      <c r="S169" s="51"/>
      <c r="T169" s="51"/>
      <c r="U169" s="51"/>
      <c r="V169" s="51"/>
      <c r="W169" s="3"/>
      <c r="X169" s="3"/>
    </row>
    <row r="170" spans="1:24">
      <c r="A170" s="11"/>
      <c r="B170" s="12"/>
      <c r="C170" s="51"/>
      <c r="D170" s="51"/>
      <c r="E170" s="51"/>
      <c r="F170" s="53"/>
      <c r="G170" s="52"/>
      <c r="H170" s="51"/>
      <c r="I170" s="51"/>
      <c r="J170" s="51"/>
      <c r="K170" s="51"/>
      <c r="L170" s="113"/>
      <c r="M170" s="55"/>
      <c r="N170" s="51"/>
      <c r="O170" s="51"/>
      <c r="P170" s="51"/>
      <c r="Q170" s="51"/>
      <c r="R170" s="51"/>
      <c r="S170" s="51"/>
      <c r="T170" s="51"/>
      <c r="U170" s="51"/>
      <c r="V170" s="51"/>
      <c r="W170" s="3"/>
      <c r="X170" s="3"/>
    </row>
    <row r="171" spans="1:24">
      <c r="A171" s="11"/>
      <c r="B171" s="12"/>
      <c r="C171" s="51"/>
      <c r="D171" s="51"/>
      <c r="E171" s="51"/>
      <c r="F171" s="53"/>
      <c r="G171" s="52"/>
      <c r="H171" s="51"/>
      <c r="I171" s="51"/>
      <c r="J171" s="51"/>
      <c r="K171" s="51"/>
      <c r="L171" s="113"/>
      <c r="M171" s="55"/>
      <c r="N171" s="51"/>
      <c r="O171" s="51"/>
      <c r="P171" s="51"/>
      <c r="Q171" s="51"/>
      <c r="R171" s="51"/>
      <c r="S171" s="51"/>
      <c r="T171" s="51"/>
      <c r="U171" s="51"/>
      <c r="V171" s="51"/>
      <c r="W171" s="3"/>
      <c r="X171" s="3"/>
    </row>
    <row r="172" spans="1:24">
      <c r="A172" s="11"/>
      <c r="B172" s="3"/>
      <c r="C172" s="51"/>
      <c r="D172" s="51"/>
      <c r="E172" s="51"/>
      <c r="F172" s="53"/>
      <c r="G172" s="52"/>
      <c r="H172" s="51"/>
      <c r="I172" s="51"/>
      <c r="J172" s="51"/>
      <c r="K172" s="51"/>
      <c r="L172" s="113"/>
      <c r="M172" s="55"/>
      <c r="N172" s="51"/>
      <c r="O172" s="51"/>
      <c r="P172" s="51"/>
      <c r="Q172" s="51"/>
      <c r="R172" s="51"/>
      <c r="S172" s="51"/>
      <c r="T172" s="51"/>
      <c r="U172" s="51"/>
      <c r="V172" s="51"/>
      <c r="W172" s="3"/>
      <c r="X172" s="3"/>
    </row>
    <row r="173" spans="1:24">
      <c r="A173" s="11"/>
      <c r="B173" s="12"/>
      <c r="C173" s="51"/>
      <c r="D173" s="51"/>
      <c r="E173" s="51"/>
      <c r="F173" s="53"/>
      <c r="G173" s="52"/>
      <c r="H173" s="51"/>
      <c r="I173" s="51"/>
      <c r="J173" s="51"/>
      <c r="K173" s="51"/>
      <c r="L173" s="113"/>
      <c r="M173" s="55"/>
      <c r="N173" s="51"/>
      <c r="O173" s="51"/>
      <c r="P173" s="51"/>
      <c r="Q173" s="51"/>
      <c r="R173" s="51"/>
      <c r="S173" s="51"/>
      <c r="T173" s="51"/>
      <c r="U173" s="51"/>
      <c r="V173" s="51"/>
      <c r="W173" s="3"/>
      <c r="X173" s="3"/>
    </row>
    <row r="174" spans="1:24">
      <c r="A174" s="11"/>
      <c r="B174" s="12"/>
      <c r="C174" s="51"/>
      <c r="D174" s="51"/>
      <c r="E174" s="51"/>
      <c r="F174" s="53"/>
      <c r="G174" s="52"/>
      <c r="H174" s="51"/>
      <c r="I174" s="51"/>
      <c r="J174" s="51"/>
      <c r="K174" s="51"/>
      <c r="L174" s="113"/>
      <c r="M174" s="55"/>
      <c r="N174" s="51"/>
      <c r="O174" s="51"/>
      <c r="P174" s="51"/>
      <c r="Q174" s="51"/>
      <c r="R174" s="51"/>
      <c r="S174" s="51"/>
      <c r="T174" s="51"/>
      <c r="U174" s="51"/>
      <c r="V174" s="51"/>
      <c r="W174" s="3"/>
      <c r="X174" s="3"/>
    </row>
    <row r="175" spans="1:24">
      <c r="A175" s="3"/>
      <c r="B175" s="3"/>
      <c r="C175" s="51"/>
      <c r="D175" s="51"/>
      <c r="E175" s="51"/>
      <c r="F175" s="51"/>
      <c r="G175" s="52"/>
      <c r="H175" s="51"/>
      <c r="I175" s="51"/>
      <c r="J175" s="51"/>
      <c r="K175" s="51"/>
      <c r="L175" s="113"/>
      <c r="M175" s="55"/>
      <c r="N175" s="51"/>
      <c r="O175" s="51"/>
      <c r="P175" s="51"/>
      <c r="Q175" s="51"/>
      <c r="R175" s="51"/>
      <c r="S175" s="51"/>
      <c r="T175" s="51"/>
      <c r="U175" s="51"/>
      <c r="V175" s="51"/>
      <c r="W175" s="3"/>
      <c r="X175" s="3"/>
    </row>
    <row r="176" spans="1:24">
      <c r="A176" s="3"/>
      <c r="B176" s="3"/>
      <c r="C176" s="51"/>
      <c r="D176" s="51"/>
      <c r="E176" s="51"/>
      <c r="F176" s="51"/>
      <c r="G176" s="52"/>
      <c r="H176" s="51"/>
      <c r="I176" s="51"/>
      <c r="J176" s="51"/>
      <c r="K176" s="51"/>
      <c r="L176" s="113"/>
      <c r="M176" s="55"/>
      <c r="N176" s="51"/>
      <c r="O176" s="51"/>
      <c r="P176" s="51"/>
      <c r="Q176" s="51"/>
      <c r="R176" s="51"/>
      <c r="S176" s="51"/>
      <c r="T176" s="51"/>
      <c r="U176" s="51"/>
      <c r="V176" s="51"/>
      <c r="W176" s="3"/>
      <c r="X176" s="3"/>
    </row>
    <row r="177" spans="1:24">
      <c r="A177" s="3"/>
      <c r="B177" s="3"/>
      <c r="C177" s="51"/>
      <c r="D177" s="51"/>
      <c r="E177" s="51"/>
      <c r="F177" s="51"/>
      <c r="G177" s="52"/>
      <c r="H177" s="51"/>
      <c r="I177" s="51"/>
      <c r="J177" s="51"/>
      <c r="K177" s="51"/>
      <c r="L177" s="113"/>
      <c r="M177" s="55"/>
      <c r="N177" s="51"/>
      <c r="O177" s="51"/>
      <c r="P177" s="51"/>
      <c r="Q177" s="51"/>
      <c r="R177" s="51"/>
      <c r="S177" s="51"/>
      <c r="T177" s="51"/>
      <c r="U177" s="51"/>
      <c r="V177" s="51"/>
      <c r="W177" s="3"/>
      <c r="X177" s="3"/>
    </row>
    <row r="178" spans="1:24">
      <c r="A178" s="3"/>
      <c r="B178" s="3"/>
      <c r="C178" s="51"/>
      <c r="D178" s="51"/>
      <c r="E178" s="51"/>
      <c r="F178" s="51"/>
      <c r="G178" s="52"/>
      <c r="H178" s="51"/>
      <c r="I178" s="51"/>
      <c r="J178" s="51"/>
      <c r="K178" s="51"/>
      <c r="L178" s="113"/>
      <c r="M178" s="55"/>
      <c r="N178" s="51"/>
      <c r="O178" s="51"/>
      <c r="P178" s="51"/>
      <c r="Q178" s="51"/>
      <c r="R178" s="51"/>
      <c r="S178" s="51"/>
      <c r="T178" s="51"/>
      <c r="U178" s="51"/>
      <c r="V178" s="51"/>
      <c r="W178" s="3"/>
      <c r="X178" s="3"/>
    </row>
    <row r="179" spans="1:24">
      <c r="A179" s="3"/>
      <c r="B179" s="3"/>
      <c r="C179" s="51"/>
      <c r="D179" s="51"/>
      <c r="E179" s="51"/>
      <c r="F179" s="51"/>
      <c r="G179" s="52"/>
      <c r="H179" s="51"/>
      <c r="I179" s="51"/>
      <c r="J179" s="51"/>
      <c r="K179" s="51"/>
      <c r="L179" s="113"/>
      <c r="M179" s="55"/>
      <c r="N179" s="51"/>
      <c r="O179" s="51"/>
      <c r="P179" s="51"/>
      <c r="Q179" s="51"/>
      <c r="R179" s="51"/>
      <c r="S179" s="51"/>
      <c r="T179" s="51"/>
      <c r="U179" s="51"/>
      <c r="V179" s="51"/>
      <c r="W179" s="3"/>
      <c r="X179" s="3"/>
    </row>
    <row r="180" spans="1:24">
      <c r="A180" s="3"/>
      <c r="B180" s="3"/>
      <c r="C180" s="51"/>
      <c r="D180" s="51"/>
      <c r="E180" s="51"/>
      <c r="F180" s="51"/>
      <c r="G180" s="52"/>
      <c r="H180" s="51"/>
      <c r="I180" s="51"/>
      <c r="J180" s="51"/>
      <c r="K180" s="51"/>
      <c r="L180" s="113"/>
      <c r="M180" s="55"/>
      <c r="N180" s="51"/>
      <c r="O180" s="51"/>
      <c r="P180" s="51"/>
      <c r="Q180" s="51"/>
      <c r="R180" s="51"/>
      <c r="S180" s="51"/>
      <c r="T180" s="51"/>
      <c r="U180" s="51"/>
      <c r="V180" s="51"/>
      <c r="W180" s="3"/>
      <c r="X180" s="3"/>
    </row>
    <row r="181" spans="1:24">
      <c r="A181" s="3"/>
      <c r="B181" s="3"/>
      <c r="C181" s="51"/>
      <c r="D181" s="51"/>
      <c r="E181" s="51"/>
      <c r="F181" s="51"/>
      <c r="G181" s="52"/>
      <c r="H181" s="51"/>
      <c r="I181" s="51"/>
      <c r="J181" s="51"/>
      <c r="K181" s="51"/>
      <c r="L181" s="113"/>
      <c r="M181" s="55"/>
      <c r="N181" s="51"/>
      <c r="O181" s="51"/>
      <c r="P181" s="51"/>
      <c r="Q181" s="51"/>
      <c r="R181" s="51"/>
      <c r="S181" s="51"/>
      <c r="T181" s="51"/>
      <c r="U181" s="51"/>
      <c r="V181" s="51"/>
      <c r="W181" s="3"/>
      <c r="X181" s="3"/>
    </row>
    <row r="182" spans="1:24">
      <c r="A182" s="3"/>
      <c r="B182" s="3"/>
      <c r="C182" s="51"/>
      <c r="D182" s="51"/>
      <c r="E182" s="51"/>
      <c r="F182" s="51"/>
      <c r="G182" s="52"/>
      <c r="H182" s="51"/>
      <c r="I182" s="51"/>
      <c r="J182" s="51"/>
      <c r="K182" s="51"/>
      <c r="L182" s="113"/>
      <c r="M182" s="55"/>
      <c r="N182" s="51"/>
      <c r="O182" s="51"/>
      <c r="P182" s="51"/>
      <c r="Q182" s="51"/>
      <c r="R182" s="51"/>
      <c r="S182" s="51"/>
      <c r="T182" s="51"/>
      <c r="U182" s="51"/>
      <c r="V182" s="51"/>
      <c r="W182" s="3"/>
      <c r="X182" s="3"/>
    </row>
    <row r="183" spans="1:24">
      <c r="A183" s="3"/>
      <c r="B183" s="3"/>
      <c r="C183" s="51"/>
      <c r="D183" s="51"/>
      <c r="E183" s="51"/>
      <c r="F183" s="51"/>
      <c r="G183" s="52"/>
      <c r="H183" s="51"/>
      <c r="I183" s="51"/>
      <c r="J183" s="51"/>
      <c r="K183" s="51"/>
      <c r="L183" s="113"/>
      <c r="M183" s="55"/>
      <c r="N183" s="51"/>
      <c r="O183" s="51"/>
      <c r="P183" s="51"/>
      <c r="Q183" s="51"/>
      <c r="R183" s="51"/>
      <c r="S183" s="51"/>
      <c r="T183" s="51"/>
      <c r="U183" s="51"/>
      <c r="V183" s="51"/>
      <c r="W183" s="3"/>
      <c r="X183" s="3"/>
    </row>
    <row r="184" spans="1:24">
      <c r="A184" s="3"/>
      <c r="B184" s="3"/>
      <c r="C184" s="51"/>
      <c r="D184" s="51"/>
      <c r="E184" s="51"/>
      <c r="F184" s="51"/>
      <c r="G184" s="52"/>
      <c r="H184" s="51"/>
      <c r="I184" s="51"/>
      <c r="J184" s="51"/>
      <c r="K184" s="51"/>
      <c r="L184" s="113"/>
      <c r="M184" s="55"/>
      <c r="N184" s="51"/>
      <c r="O184" s="51"/>
      <c r="P184" s="51"/>
      <c r="Q184" s="51"/>
      <c r="R184" s="51"/>
      <c r="S184" s="51"/>
      <c r="T184" s="51"/>
      <c r="U184" s="51"/>
      <c r="V184" s="51"/>
      <c r="W184" s="3"/>
      <c r="X184" s="3"/>
    </row>
    <row r="185" spans="1:24">
      <c r="A185" s="3"/>
      <c r="B185" s="3"/>
      <c r="C185" s="51"/>
      <c r="D185" s="51"/>
      <c r="E185" s="51"/>
      <c r="F185" s="51"/>
      <c r="G185" s="52"/>
      <c r="H185" s="51"/>
      <c r="I185" s="51"/>
      <c r="J185" s="51"/>
      <c r="K185" s="51"/>
      <c r="L185" s="113"/>
      <c r="M185" s="55"/>
      <c r="N185" s="51"/>
      <c r="O185" s="51"/>
      <c r="P185" s="51"/>
      <c r="Q185" s="51"/>
      <c r="R185" s="51"/>
      <c r="S185" s="51"/>
      <c r="T185" s="51"/>
      <c r="U185" s="51"/>
      <c r="V185" s="51"/>
      <c r="W185" s="3"/>
      <c r="X185" s="3"/>
    </row>
    <row r="186" spans="1:24">
      <c r="A186" s="3"/>
      <c r="B186" s="3"/>
      <c r="C186" s="51"/>
      <c r="D186" s="51"/>
      <c r="E186" s="51"/>
      <c r="F186" s="51"/>
      <c r="G186" s="52"/>
      <c r="H186" s="51"/>
      <c r="I186" s="51"/>
      <c r="J186" s="51"/>
      <c r="K186" s="51"/>
      <c r="L186" s="113"/>
      <c r="M186" s="55"/>
      <c r="N186" s="51"/>
      <c r="O186" s="51"/>
      <c r="P186" s="51"/>
      <c r="Q186" s="51"/>
      <c r="R186" s="51"/>
      <c r="S186" s="51"/>
      <c r="T186" s="51"/>
      <c r="U186" s="51"/>
      <c r="V186" s="51"/>
      <c r="W186" s="3"/>
      <c r="X186" s="3"/>
    </row>
    <row r="187" spans="1:24">
      <c r="A187" s="3"/>
      <c r="B187" s="3"/>
      <c r="C187" s="51"/>
      <c r="D187" s="51"/>
      <c r="E187" s="51"/>
      <c r="F187" s="51"/>
      <c r="G187" s="52"/>
      <c r="H187" s="51"/>
      <c r="I187" s="51"/>
      <c r="J187" s="51"/>
      <c r="K187" s="51"/>
      <c r="L187" s="113"/>
      <c r="M187" s="55"/>
      <c r="N187" s="51"/>
      <c r="O187" s="51"/>
      <c r="P187" s="51"/>
      <c r="Q187" s="51"/>
      <c r="R187" s="51"/>
      <c r="S187" s="51"/>
      <c r="T187" s="51"/>
      <c r="U187" s="51"/>
      <c r="V187" s="51"/>
      <c r="W187" s="3"/>
      <c r="X187" s="3"/>
    </row>
    <row r="188" spans="1:24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113"/>
      <c r="M188" s="12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3"/>
      <c r="M189" s="12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3"/>
      <c r="M190" s="12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3"/>
      <c r="M191" s="12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3"/>
      <c r="M192" s="12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3"/>
      <c r="M193" s="12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3"/>
      <c r="M194" s="12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3"/>
      <c r="M195" s="12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3"/>
      <c r="M196" s="12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3"/>
      <c r="M197" s="12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3"/>
      <c r="M198" s="12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3"/>
      <c r="M199" s="12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3"/>
      <c r="M200" s="12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3"/>
      <c r="M201" s="12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3"/>
      <c r="M202" s="12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3"/>
      <c r="M203" s="12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3"/>
      <c r="M204" s="12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3"/>
      <c r="M205" s="12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3"/>
      <c r="M206" s="12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3"/>
      <c r="M207" s="12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3"/>
      <c r="M208" s="12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3"/>
      <c r="M209" s="12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3"/>
      <c r="M210" s="12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3"/>
      <c r="M211" s="12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3"/>
      <c r="M212" s="12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3"/>
      <c r="M213" s="12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3"/>
      <c r="M214" s="12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3"/>
      <c r="M215" s="12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3"/>
      <c r="M216" s="12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3"/>
      <c r="M217" s="12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3"/>
      <c r="M218" s="12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3"/>
      <c r="M219" s="12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3"/>
      <c r="M220" s="12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3"/>
      <c r="M221" s="12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3"/>
      <c r="M222" s="12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3"/>
      <c r="M223" s="12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3"/>
      <c r="M224" s="12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3"/>
      <c r="M225" s="12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3"/>
      <c r="M226" s="12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3"/>
      <c r="M227" s="12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3"/>
      <c r="M228" s="12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3"/>
      <c r="M229" s="12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3"/>
      <c r="M230" s="12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3"/>
      <c r="M231" s="12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3"/>
      <c r="M232" s="12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3"/>
      <c r="M233" s="12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3"/>
      <c r="M234" s="12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3"/>
      <c r="M235" s="12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3"/>
      <c r="M236" s="12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3"/>
      <c r="M237" s="12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3"/>
      <c r="M238" s="12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3"/>
      <c r="M239" s="12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3"/>
      <c r="M240" s="12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3"/>
      <c r="M241" s="12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3"/>
      <c r="M242" s="12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3"/>
      <c r="M243" s="12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3"/>
      <c r="M244" s="12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3"/>
      <c r="M245" s="12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3"/>
      <c r="M246" s="12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3"/>
      <c r="M247" s="12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3"/>
      <c r="M248" s="12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3"/>
      <c r="M249" s="12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3"/>
      <c r="M250" s="12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3"/>
      <c r="M251" s="12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3"/>
      <c r="M252" s="12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3"/>
      <c r="M253" s="12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3"/>
      <c r="M254" s="12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3"/>
      <c r="M255" s="12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3"/>
      <c r="M256" s="12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3"/>
      <c r="M257" s="12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3"/>
      <c r="M258" s="12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3"/>
      <c r="M259" s="12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3"/>
      <c r="M260" s="12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3"/>
      <c r="M261" s="12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3"/>
      <c r="M262" s="12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3"/>
      <c r="M263" s="12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3"/>
      <c r="M264" s="12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3"/>
      <c r="M265" s="12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3"/>
      <c r="M266" s="12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3"/>
      <c r="M267" s="12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3"/>
      <c r="M268" s="12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3"/>
      <c r="M269" s="12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3"/>
      <c r="M270" s="12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3"/>
      <c r="M271" s="12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3"/>
      <c r="M272" s="12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3"/>
      <c r="M273" s="12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3"/>
      <c r="M274" s="12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3"/>
      <c r="M275" s="12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3"/>
      <c r="M276" s="12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3"/>
      <c r="M277" s="12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3"/>
      <c r="M278" s="12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3"/>
      <c r="M279" s="12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3"/>
      <c r="M280" s="12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3"/>
      <c r="M281" s="12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3"/>
      <c r="M282" s="12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3"/>
      <c r="M283" s="12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3"/>
      <c r="M284" s="12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3"/>
      <c r="M285" s="12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3"/>
      <c r="M286" s="12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3"/>
      <c r="M287" s="12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3"/>
      <c r="M288" s="12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3"/>
      <c r="M289" s="12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3"/>
      <c r="M290" s="12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3"/>
      <c r="M291" s="12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3"/>
      <c r="M292" s="12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3"/>
      <c r="M293" s="12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3"/>
      <c r="M294" s="12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3"/>
      <c r="M295" s="12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3"/>
      <c r="M296" s="12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3"/>
      <c r="M297" s="12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3"/>
      <c r="M298" s="12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3"/>
      <c r="M299" s="12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3"/>
      <c r="M300" s="12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3"/>
      <c r="M301" s="12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3"/>
      <c r="M302" s="12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3"/>
      <c r="M303" s="12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3"/>
      <c r="M304" s="12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3"/>
      <c r="M305" s="12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3"/>
      <c r="M306" s="12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3"/>
      <c r="M307" s="12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3"/>
      <c r="M308" s="12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3"/>
      <c r="M309" s="12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3"/>
      <c r="M310" s="12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3"/>
      <c r="M311" s="12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3"/>
      <c r="M312" s="12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3"/>
      <c r="M313" s="12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3"/>
      <c r="M314" s="12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3"/>
      <c r="M315" s="12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3"/>
      <c r="M316" s="12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3"/>
      <c r="M317" s="12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3"/>
      <c r="M318" s="12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3"/>
      <c r="M319" s="12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3"/>
      <c r="M320" s="12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3"/>
      <c r="M321" s="12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3"/>
      <c r="M322" s="12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3"/>
      <c r="M323" s="12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3"/>
      <c r="M324" s="12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3"/>
      <c r="M325" s="12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3"/>
      <c r="M326" s="12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3"/>
      <c r="M327" s="12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3"/>
      <c r="M328" s="12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3"/>
      <c r="M329" s="12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3"/>
      <c r="M330" s="12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3"/>
      <c r="M331" s="12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3"/>
      <c r="M332" s="12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3"/>
      <c r="M333" s="12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3"/>
      <c r="M334" s="12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3"/>
      <c r="M335" s="12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3"/>
      <c r="M336" s="12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3"/>
      <c r="M337" s="12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3"/>
      <c r="M338" s="12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3"/>
      <c r="M339" s="12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3"/>
      <c r="M340" s="12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3"/>
      <c r="M341" s="12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3"/>
      <c r="M342" s="12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3"/>
      <c r="M343" s="12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3"/>
      <c r="M344" s="12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3"/>
      <c r="M345" s="12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3"/>
      <c r="M346" s="12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3"/>
      <c r="M347" s="12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3"/>
      <c r="M348" s="12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3"/>
      <c r="M349" s="12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3"/>
      <c r="M350" s="12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3"/>
      <c r="M351" s="12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3"/>
      <c r="M352" s="12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3"/>
      <c r="M353" s="12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3"/>
      <c r="M354" s="12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3"/>
      <c r="M355" s="12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3"/>
      <c r="M356" s="12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3"/>
      <c r="M357" s="12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3"/>
      <c r="M358" s="12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3"/>
      <c r="M359" s="12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3"/>
      <c r="M360" s="12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3"/>
      <c r="M361" s="12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3"/>
      <c r="M362" s="12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3"/>
      <c r="M363" s="12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3"/>
      <c r="M364" s="12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3"/>
      <c r="M365" s="12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3"/>
      <c r="M366" s="12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3"/>
      <c r="M367" s="12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3"/>
      <c r="M368" s="12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3"/>
      <c r="M369" s="12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3"/>
      <c r="M370" s="12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3"/>
      <c r="M371" s="12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3"/>
      <c r="M372" s="12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3"/>
      <c r="M373" s="12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3"/>
      <c r="M374" s="12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3"/>
      <c r="M375" s="12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3"/>
      <c r="M376" s="12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3"/>
      <c r="M377" s="12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3"/>
      <c r="M378" s="12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3"/>
      <c r="M379" s="12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3"/>
      <c r="M380" s="12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3"/>
      <c r="M381" s="12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3"/>
      <c r="M382" s="12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3"/>
      <c r="M383" s="12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3"/>
      <c r="M384" s="12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3"/>
      <c r="M385" s="12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3"/>
      <c r="M386" s="12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3"/>
      <c r="M387" s="12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3"/>
      <c r="M388" s="12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3"/>
      <c r="M389" s="12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3"/>
      <c r="M390" s="12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3"/>
      <c r="M391" s="12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3"/>
      <c r="M392" s="12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3"/>
      <c r="M393" s="12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3"/>
      <c r="M394" s="12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3"/>
      <c r="M395" s="12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3"/>
      <c r="M396" s="12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3"/>
      <c r="M397" s="12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3"/>
      <c r="M398" s="12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3"/>
      <c r="M399" s="12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3"/>
      <c r="M400" s="12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3"/>
      <c r="M401" s="12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3"/>
      <c r="M402" s="12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3"/>
      <c r="M403" s="12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3"/>
      <c r="M404" s="12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3"/>
      <c r="M405" s="12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3"/>
      <c r="M406" s="12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3"/>
      <c r="M407" s="12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3"/>
      <c r="M408" s="12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3"/>
      <c r="M409" s="12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3"/>
      <c r="M410" s="12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3"/>
      <c r="M411" s="12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3"/>
      <c r="M412" s="12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3"/>
      <c r="M413" s="12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3"/>
      <c r="M414" s="12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3"/>
      <c r="M415" s="12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3"/>
      <c r="M416" s="12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3"/>
      <c r="M417" s="12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3"/>
      <c r="M418" s="12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3"/>
      <c r="M419" s="12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3"/>
      <c r="M420" s="12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3"/>
      <c r="M421" s="12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3"/>
      <c r="M422" s="12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3"/>
      <c r="M423" s="12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3"/>
      <c r="M424" s="12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3"/>
      <c r="M425" s="12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3"/>
      <c r="M426" s="12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3"/>
      <c r="M427" s="12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3"/>
      <c r="M428" s="12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3"/>
      <c r="M429" s="12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3"/>
      <c r="M430" s="12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3"/>
      <c r="M431" s="12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3"/>
      <c r="M432" s="12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3"/>
      <c r="M433" s="12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3"/>
      <c r="M434" s="12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3"/>
      <c r="M435" s="12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3"/>
      <c r="M436" s="12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3"/>
      <c r="M437" s="12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3"/>
      <c r="M438" s="12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3"/>
      <c r="M439" s="12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3"/>
      <c r="M440" s="12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3"/>
      <c r="M441" s="12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3"/>
      <c r="M442" s="12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3"/>
      <c r="M443" s="12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3"/>
      <c r="M444" s="12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3"/>
      <c r="M445" s="12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3"/>
      <c r="M446" s="12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3"/>
      <c r="M447" s="12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3"/>
      <c r="M448" s="12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3"/>
      <c r="M449" s="12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3"/>
      <c r="M450" s="12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3"/>
      <c r="M451" s="12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3"/>
      <c r="M452" s="12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3"/>
      <c r="M453" s="12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3"/>
      <c r="M454" s="12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3"/>
      <c r="M455" s="12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3"/>
      <c r="M456" s="12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3"/>
      <c r="M457" s="12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3"/>
      <c r="M458" s="12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3"/>
      <c r="M459" s="12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3"/>
      <c r="M460" s="12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3"/>
      <c r="M461" s="12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3"/>
      <c r="M462" s="12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3"/>
      <c r="M463" s="12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3"/>
      <c r="M464" s="12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3"/>
      <c r="M465" s="12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3"/>
      <c r="M466" s="12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3"/>
      <c r="M467" s="12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3"/>
      <c r="M468" s="12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3"/>
      <c r="M469" s="12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3"/>
      <c r="M470" s="12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3"/>
      <c r="M471" s="12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3"/>
      <c r="M472" s="12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3"/>
      <c r="M473" s="12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3"/>
      <c r="M474" s="12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3"/>
      <c r="M475" s="12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3"/>
      <c r="M476" s="12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3"/>
      <c r="M477" s="12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3"/>
      <c r="M478" s="12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3"/>
      <c r="M479" s="12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3"/>
      <c r="M480" s="12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3"/>
      <c r="M481" s="12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3"/>
      <c r="M482" s="12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3"/>
      <c r="M483" s="12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3"/>
      <c r="M484" s="12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3"/>
      <c r="M485" s="12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3"/>
      <c r="M486" s="12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3"/>
      <c r="M487" s="12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3"/>
      <c r="M488" s="12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3"/>
      <c r="M489" s="12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3"/>
      <c r="M490" s="12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3"/>
      <c r="M491" s="12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3"/>
      <c r="M492" s="12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3"/>
      <c r="M493" s="12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3"/>
      <c r="M494" s="12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3"/>
      <c r="M495" s="12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3"/>
      <c r="M496" s="12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3"/>
      <c r="M497" s="12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3"/>
      <c r="M498" s="12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3"/>
      <c r="M499" s="12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3"/>
      <c r="M500" s="12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3"/>
      <c r="M501" s="12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3"/>
      <c r="M502" s="12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3"/>
      <c r="M503" s="12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3"/>
      <c r="M504" s="12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3"/>
      <c r="M505" s="12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3"/>
      <c r="M506" s="12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3"/>
      <c r="M507" s="12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3"/>
      <c r="M508" s="12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3"/>
      <c r="M509" s="12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3"/>
      <c r="M510" s="12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3"/>
      <c r="M511" s="12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3"/>
      <c r="M512" s="12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3"/>
      <c r="M513" s="12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3"/>
      <c r="M514" s="12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3"/>
      <c r="M515" s="12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3"/>
      <c r="M516" s="12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3"/>
      <c r="M517" s="12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3"/>
      <c r="M518" s="12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3"/>
      <c r="M519" s="12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3"/>
      <c r="M520" s="12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3"/>
      <c r="M521" s="12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3"/>
      <c r="M522" s="12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3"/>
      <c r="M523" s="12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3"/>
      <c r="M524" s="12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3"/>
      <c r="M525" s="12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3"/>
      <c r="M526" s="12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3"/>
      <c r="M527" s="12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3"/>
      <c r="M528" s="12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3"/>
      <c r="M529" s="12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3"/>
      <c r="M530" s="12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3"/>
      <c r="M531" s="12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3"/>
      <c r="M532" s="12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3"/>
      <c r="M533" s="12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3"/>
      <c r="M534" s="12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3"/>
      <c r="M535" s="12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3"/>
      <c r="M536" s="12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3"/>
      <c r="M537" s="12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3"/>
      <c r="M538" s="12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3"/>
      <c r="M539" s="12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3"/>
      <c r="M540" s="12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3"/>
      <c r="M541" s="12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3"/>
      <c r="M542" s="12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3"/>
      <c r="M543" s="12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3"/>
      <c r="M544" s="12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3"/>
      <c r="M545" s="12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3"/>
      <c r="M546" s="12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3"/>
      <c r="M547" s="12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3"/>
      <c r="M548" s="12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3"/>
      <c r="M549" s="12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3"/>
      <c r="M550" s="12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3"/>
      <c r="M551" s="12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3"/>
      <c r="M552" s="12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3"/>
      <c r="M553" s="12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3"/>
      <c r="M554" s="12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3"/>
      <c r="M555" s="12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3"/>
      <c r="M556" s="12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3"/>
      <c r="M557" s="12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3"/>
      <c r="M558" s="12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3"/>
      <c r="M559" s="12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3"/>
      <c r="M560" s="12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3"/>
      <c r="M561" s="12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3"/>
      <c r="M562" s="12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3"/>
      <c r="M563" s="12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3"/>
      <c r="M564" s="12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3"/>
      <c r="M565" s="12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3"/>
      <c r="M566" s="12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3"/>
      <c r="M567" s="12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3"/>
      <c r="M568" s="12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3"/>
      <c r="M569" s="12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3"/>
      <c r="M570" s="12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3"/>
      <c r="M571" s="12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3"/>
      <c r="M572" s="12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3"/>
      <c r="M573" s="12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3"/>
      <c r="M574" s="12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3"/>
      <c r="M575" s="12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3"/>
      <c r="M576" s="12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3"/>
      <c r="M577" s="12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3"/>
      <c r="M578" s="12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3"/>
      <c r="M579" s="12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3"/>
      <c r="M580" s="12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3"/>
      <c r="M581" s="12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3"/>
      <c r="M582" s="12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3"/>
      <c r="M583" s="12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3"/>
      <c r="M584" s="12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3"/>
      <c r="M585" s="12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3"/>
      <c r="M586" s="12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3"/>
      <c r="M587" s="12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3"/>
      <c r="M588" s="12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3"/>
      <c r="M589" s="12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3"/>
      <c r="M590" s="12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3"/>
      <c r="M591" s="12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3"/>
      <c r="M592" s="12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3"/>
      <c r="M593" s="12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3"/>
      <c r="M594" s="12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3"/>
      <c r="M595" s="12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3"/>
      <c r="M596" s="12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3"/>
      <c r="M597" s="12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3"/>
      <c r="M598" s="12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3"/>
      <c r="M599" s="12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3"/>
      <c r="M600" s="12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3"/>
      <c r="M601" s="12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3"/>
      <c r="M602" s="12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3"/>
      <c r="M603" s="12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3"/>
      <c r="M604" s="12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3"/>
      <c r="M605" s="12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3"/>
      <c r="M606" s="12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3"/>
      <c r="M607" s="12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3"/>
      <c r="M608" s="12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3"/>
      <c r="M609" s="12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3"/>
      <c r="M610" s="12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3"/>
      <c r="M611" s="12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3"/>
      <c r="M612" s="12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3"/>
      <c r="M613" s="12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3"/>
      <c r="M614" s="12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3"/>
      <c r="M615" s="12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3"/>
      <c r="M616" s="12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3"/>
      <c r="M617" s="12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3"/>
      <c r="M618" s="12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3"/>
      <c r="M619" s="12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3"/>
      <c r="M620" s="12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3"/>
      <c r="M621" s="12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3"/>
      <c r="M622" s="12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3"/>
      <c r="M623" s="12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3"/>
      <c r="M624" s="12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3"/>
      <c r="M625" s="12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3"/>
      <c r="M626" s="12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3"/>
      <c r="M627" s="12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3"/>
      <c r="M628" s="12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3"/>
      <c r="M629" s="12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3"/>
      <c r="M630" s="12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3"/>
      <c r="M631" s="12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3"/>
      <c r="M632" s="12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3"/>
      <c r="M633" s="12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3"/>
      <c r="M634" s="12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3"/>
      <c r="M635" s="12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3"/>
      <c r="M636" s="12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3"/>
      <c r="M637" s="12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3"/>
      <c r="M638" s="12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3"/>
      <c r="M639" s="12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3"/>
      <c r="M640" s="12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3"/>
      <c r="M641" s="12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3"/>
      <c r="M642" s="12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3"/>
      <c r="M643" s="12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3"/>
      <c r="M644" s="12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3"/>
      <c r="M645" s="12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3"/>
      <c r="M646" s="12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3"/>
      <c r="M647" s="12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3"/>
      <c r="M648" s="12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3"/>
      <c r="M649" s="12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3"/>
      <c r="M650" s="12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3"/>
      <c r="M651" s="12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3"/>
      <c r="M652" s="12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3"/>
      <c r="M653" s="12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3"/>
      <c r="M654" s="12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3"/>
      <c r="M655" s="12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3"/>
      <c r="M656" s="12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3"/>
      <c r="M657" s="12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3"/>
      <c r="M658" s="12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3"/>
      <c r="M659" s="12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3"/>
      <c r="M660" s="12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3"/>
      <c r="M661" s="12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3"/>
      <c r="M662" s="12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3"/>
      <c r="M663" s="12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3"/>
      <c r="M664" s="12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3"/>
      <c r="M665" s="12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3"/>
      <c r="M666" s="12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3"/>
      <c r="M667" s="12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3"/>
      <c r="M668" s="12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3"/>
      <c r="M669" s="12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3"/>
      <c r="M670" s="12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3"/>
      <c r="M671" s="12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3"/>
      <c r="M672" s="12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3"/>
      <c r="M673" s="12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3"/>
      <c r="M674" s="12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3"/>
      <c r="M675" s="12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3"/>
      <c r="M676" s="12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3"/>
      <c r="M677" s="12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3"/>
      <c r="M678" s="12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3"/>
      <c r="M679" s="12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3"/>
      <c r="M680" s="12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3"/>
      <c r="M681" s="12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3"/>
      <c r="M682" s="12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3"/>
      <c r="M683" s="12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3"/>
      <c r="M684" s="12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3"/>
      <c r="M685" s="12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3"/>
      <c r="M686" s="12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3"/>
      <c r="M687" s="12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3"/>
      <c r="M688" s="12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3"/>
      <c r="M689" s="12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3"/>
      <c r="M690" s="12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3"/>
      <c r="M691" s="12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3"/>
      <c r="M692" s="12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3"/>
      <c r="M693" s="12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3"/>
      <c r="M694" s="12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3"/>
      <c r="M695" s="12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3"/>
      <c r="M696" s="12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3"/>
      <c r="M697" s="12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3"/>
      <c r="M698" s="12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3"/>
      <c r="M699" s="12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3"/>
      <c r="M700" s="12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3"/>
      <c r="M701" s="12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3"/>
      <c r="M702" s="12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3"/>
      <c r="M703" s="12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3"/>
      <c r="M704" s="12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3"/>
      <c r="M705" s="12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3"/>
      <c r="M706" s="12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3"/>
      <c r="M707" s="12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3"/>
      <c r="M708" s="12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3"/>
      <c r="M709" s="12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3"/>
      <c r="M710" s="12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3"/>
      <c r="M711" s="12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3"/>
      <c r="M712" s="12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3"/>
      <c r="M713" s="12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3"/>
      <c r="M714" s="12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3"/>
      <c r="M715" s="12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3"/>
      <c r="M716" s="12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3"/>
      <c r="M717" s="12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3"/>
      <c r="M718" s="12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3"/>
      <c r="M719" s="12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3"/>
      <c r="M720" s="12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3"/>
      <c r="M721" s="12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3"/>
      <c r="M722" s="12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3"/>
      <c r="M723" s="12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3"/>
      <c r="M724" s="12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3"/>
      <c r="M725" s="12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3"/>
      <c r="M726" s="12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3"/>
      <c r="M727" s="12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3"/>
      <c r="M728" s="12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3"/>
      <c r="M729" s="12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3"/>
      <c r="M730" s="12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3"/>
      <c r="M731" s="12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3"/>
      <c r="M732" s="12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3"/>
      <c r="M733" s="12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3"/>
      <c r="M734" s="12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3"/>
      <c r="M735" s="12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3"/>
      <c r="M736" s="12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3"/>
      <c r="M737" s="12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3"/>
      <c r="M738" s="12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3"/>
      <c r="M739" s="12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3"/>
      <c r="M740" s="12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3"/>
      <c r="M741" s="12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3"/>
      <c r="M742" s="12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3"/>
      <c r="M743" s="12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3"/>
      <c r="M744" s="12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3"/>
      <c r="M745" s="12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3"/>
      <c r="M746" s="12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3"/>
      <c r="M747" s="12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3"/>
      <c r="M748" s="12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3"/>
      <c r="M749" s="12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3"/>
      <c r="M750" s="12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3"/>
      <c r="M751" s="12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3"/>
      <c r="M752" s="12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3"/>
      <c r="M753" s="12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3"/>
      <c r="M754" s="12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3"/>
      <c r="M755" s="12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3"/>
      <c r="M756" s="12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3"/>
      <c r="M757" s="12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3"/>
      <c r="M758" s="12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3"/>
      <c r="M759" s="12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3"/>
      <c r="M760" s="12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3"/>
      <c r="M761" s="12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3"/>
      <c r="M762" s="12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3"/>
      <c r="M763" s="12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3"/>
      <c r="M764" s="12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3"/>
      <c r="M765" s="12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3"/>
      <c r="M766" s="12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3"/>
      <c r="M767" s="12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3"/>
      <c r="M768" s="12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3"/>
      <c r="M769" s="12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3"/>
      <c r="M770" s="12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3"/>
      <c r="M771" s="12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3"/>
      <c r="M772" s="12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3"/>
      <c r="M773" s="12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3"/>
      <c r="M774" s="12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3"/>
      <c r="M775" s="12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3"/>
      <c r="M776" s="12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3"/>
      <c r="M777" s="12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3"/>
      <c r="M778" s="12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3"/>
      <c r="M779" s="12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3"/>
      <c r="M780" s="12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3"/>
      <c r="M781" s="12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3"/>
      <c r="M782" s="12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3"/>
      <c r="M783" s="12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3"/>
      <c r="M784" s="12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3"/>
      <c r="M785" s="12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3"/>
      <c r="M786" s="12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3"/>
      <c r="M787" s="12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3"/>
      <c r="M788" s="12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3"/>
      <c r="M789" s="12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3"/>
      <c r="M790" s="12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3"/>
      <c r="M791" s="12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3"/>
      <c r="M792" s="12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3"/>
      <c r="M793" s="12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3"/>
      <c r="M794" s="12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3"/>
      <c r="M795" s="12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3"/>
      <c r="M796" s="12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3"/>
      <c r="M797" s="12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3"/>
      <c r="M798" s="12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3"/>
      <c r="M799" s="12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3"/>
      <c r="M800" s="12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3"/>
      <c r="M801" s="12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3"/>
      <c r="M802" s="12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3"/>
      <c r="M803" s="12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3"/>
      <c r="M804" s="12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3"/>
      <c r="M805" s="12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3"/>
      <c r="M806" s="12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3"/>
      <c r="M807" s="12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3"/>
      <c r="M808" s="12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3"/>
      <c r="M809" s="12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3"/>
      <c r="M810" s="12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3"/>
      <c r="M811" s="12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3"/>
      <c r="M812" s="12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3"/>
      <c r="M813" s="12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3"/>
      <c r="M814" s="12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3"/>
      <c r="M815" s="12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3"/>
      <c r="M816" s="12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3"/>
      <c r="M817" s="12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3"/>
      <c r="M818" s="12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3"/>
      <c r="M819" s="12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3"/>
      <c r="M820" s="12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3"/>
      <c r="M821" s="12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3"/>
      <c r="M822" s="12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3"/>
      <c r="M823" s="12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3"/>
      <c r="M824" s="12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3"/>
      <c r="M825" s="12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3"/>
      <c r="M826" s="12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3"/>
      <c r="M827" s="12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3"/>
      <c r="M828" s="12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3"/>
      <c r="M829" s="12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3"/>
      <c r="M830" s="12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3"/>
      <c r="M831" s="12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3"/>
      <c r="M832" s="12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3"/>
      <c r="M833" s="12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3"/>
      <c r="M834" s="12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3"/>
      <c r="M835" s="12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3"/>
      <c r="M836" s="12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3"/>
      <c r="M837" s="12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3"/>
      <c r="M838" s="12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3"/>
      <c r="M839" s="12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3"/>
      <c r="M840" s="12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3"/>
      <c r="M841" s="12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3"/>
      <c r="M842" s="12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3"/>
      <c r="M843" s="12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3"/>
      <c r="M844" s="12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3"/>
      <c r="M845" s="12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3"/>
      <c r="M846" s="12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3"/>
      <c r="M847" s="12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3"/>
      <c r="M848" s="12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3"/>
      <c r="M849" s="12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3"/>
      <c r="M850" s="12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3"/>
      <c r="M851" s="12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3"/>
      <c r="M852" s="12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3"/>
      <c r="M853" s="12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3"/>
      <c r="M854" s="12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3"/>
      <c r="M855" s="12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3"/>
      <c r="M856" s="12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3"/>
      <c r="M857" s="12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3"/>
      <c r="M858" s="12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3"/>
      <c r="M859" s="12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3"/>
      <c r="M860" s="12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3"/>
      <c r="M861" s="12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3"/>
      <c r="M862" s="12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3"/>
      <c r="M863" s="12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3"/>
      <c r="M864" s="12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3"/>
      <c r="M865" s="12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3"/>
      <c r="M866" s="12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3"/>
      <c r="M867" s="12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3"/>
      <c r="M868" s="12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3"/>
      <c r="M869" s="12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3"/>
      <c r="M870" s="12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3"/>
      <c r="M871" s="12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3"/>
      <c r="M872" s="12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3"/>
      <c r="M873" s="12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3"/>
      <c r="M874" s="12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3"/>
      <c r="M875" s="12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3"/>
      <c r="M876" s="12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3"/>
      <c r="M877" s="12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3"/>
      <c r="M878" s="12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3"/>
      <c r="M879" s="12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3"/>
      <c r="M880" s="12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3"/>
      <c r="M881" s="12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3"/>
      <c r="M882" s="12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3"/>
      <c r="M883" s="12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3"/>
      <c r="M884" s="12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3"/>
      <c r="M885" s="12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3"/>
      <c r="M886" s="12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3"/>
      <c r="M887" s="12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3"/>
      <c r="M888" s="12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3"/>
      <c r="M889" s="12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3"/>
      <c r="M890" s="12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3"/>
      <c r="M891" s="12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3"/>
      <c r="M892" s="12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3"/>
      <c r="M893" s="12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3"/>
      <c r="M894" s="12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3"/>
      <c r="M895" s="12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3"/>
      <c r="M896" s="12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3"/>
      <c r="M897" s="12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3"/>
      <c r="M898" s="12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3"/>
      <c r="M899" s="12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3"/>
      <c r="M900" s="12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3"/>
      <c r="M901" s="12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3"/>
      <c r="M902" s="12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3"/>
      <c r="M903" s="12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3"/>
      <c r="M904" s="12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3"/>
      <c r="M905" s="12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3"/>
      <c r="M906" s="12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3"/>
      <c r="M907" s="12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3"/>
      <c r="M908" s="12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3"/>
      <c r="M909" s="12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3"/>
      <c r="M910" s="12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3"/>
      <c r="M911" s="12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3"/>
      <c r="M912" s="12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3"/>
      <c r="M913" s="12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3"/>
      <c r="M914" s="12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3"/>
      <c r="M915" s="12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3"/>
      <c r="M916" s="12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3"/>
      <c r="M917" s="12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3"/>
      <c r="M918" s="12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3"/>
      <c r="M919" s="12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3"/>
      <c r="M920" s="12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3"/>
      <c r="M921" s="12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3"/>
      <c r="M922" s="12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3"/>
      <c r="M923" s="12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3"/>
      <c r="M924" s="12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3"/>
      <c r="M925" s="12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3"/>
      <c r="M926" s="12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3"/>
      <c r="M927" s="12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3"/>
      <c r="M928" s="12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3"/>
      <c r="M929" s="12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3"/>
      <c r="M930" s="12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3"/>
      <c r="M931" s="12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3"/>
      <c r="M932" s="12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3"/>
      <c r="M933" s="12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3"/>
      <c r="M934" s="12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3"/>
      <c r="M935" s="12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3"/>
      <c r="M936" s="12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3"/>
      <c r="M937" s="12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3"/>
      <c r="M938" s="12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3"/>
      <c r="M939" s="12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3"/>
      <c r="M940" s="12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3"/>
      <c r="M941" s="12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3"/>
      <c r="M942" s="12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3"/>
      <c r="M943" s="12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3"/>
      <c r="M944" s="12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3"/>
      <c r="M945" s="12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3"/>
      <c r="M946" s="12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3"/>
      <c r="M947" s="12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3"/>
      <c r="M948" s="12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3"/>
      <c r="M949" s="12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3"/>
      <c r="M950" s="12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3"/>
      <c r="M951" s="12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3"/>
      <c r="M952" s="12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3"/>
      <c r="M953" s="12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3"/>
      <c r="M954" s="12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3"/>
      <c r="M955" s="12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3"/>
      <c r="M956" s="12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3"/>
      <c r="M957" s="12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3"/>
      <c r="M958" s="12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3"/>
      <c r="M959" s="12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3"/>
      <c r="M960" s="12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3"/>
      <c r="M961" s="12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3"/>
      <c r="M962" s="12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3"/>
      <c r="M963" s="12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3"/>
      <c r="M964" s="12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3"/>
      <c r="M965" s="12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3"/>
      <c r="M966" s="12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3"/>
      <c r="M967" s="12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3"/>
      <c r="M968" s="12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3"/>
      <c r="M969" s="12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3"/>
      <c r="M970" s="12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3"/>
      <c r="M971" s="12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3"/>
      <c r="M972" s="12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3"/>
      <c r="M973" s="12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3"/>
      <c r="M974" s="12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3"/>
      <c r="M975" s="12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3"/>
      <c r="M976" s="12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3"/>
      <c r="M977" s="12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3"/>
      <c r="M978" s="12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3"/>
      <c r="M979" s="12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3"/>
      <c r="M980" s="12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3"/>
      <c r="M981" s="12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3"/>
      <c r="M982" s="12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3"/>
      <c r="M983" s="12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3"/>
      <c r="M984" s="12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3"/>
      <c r="M985" s="12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3"/>
      <c r="M986" s="12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3"/>
      <c r="M987" s="12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3"/>
      <c r="M988" s="12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3"/>
      <c r="M989" s="12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3"/>
      <c r="M990" s="12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3"/>
      <c r="M991" s="12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3"/>
      <c r="M992" s="12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3"/>
      <c r="M993" s="12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3"/>
      <c r="M994" s="12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3"/>
      <c r="M995" s="12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3"/>
      <c r="M996" s="12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3"/>
      <c r="M997" s="12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3"/>
      <c r="M998" s="12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3"/>
      <c r="M999" s="12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3"/>
      <c r="M1000" s="12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3"/>
      <c r="M1001" s="12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3"/>
      <c r="M1002" s="12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3"/>
      <c r="M1003" s="12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3"/>
      <c r="M1004" s="12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3"/>
      <c r="M1005" s="12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3"/>
      <c r="M1006" s="12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3"/>
      <c r="M1007" s="12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3"/>
      <c r="M1008" s="12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3"/>
      <c r="M1009" s="12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3"/>
      <c r="M1010" s="12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3"/>
      <c r="M1011" s="12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3"/>
      <c r="M1012" s="12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3"/>
      <c r="M1013" s="12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3"/>
      <c r="M1014" s="12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3"/>
      <c r="M1015" s="12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3"/>
      <c r="M1016" s="12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3"/>
      <c r="M1017" s="12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3"/>
      <c r="M1018" s="12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3"/>
      <c r="M1019" s="12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3"/>
      <c r="M1020" s="12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3"/>
      <c r="M1021" s="12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3"/>
      <c r="M1022" s="12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3"/>
      <c r="M1023" s="12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3"/>
      <c r="M1024" s="12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3"/>
      <c r="M1025" s="12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3"/>
      <c r="M1026" s="12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3"/>
      <c r="M1027" s="12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3"/>
      <c r="M1028" s="12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3"/>
      <c r="M1029" s="12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3"/>
      <c r="M1030" s="12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3"/>
      <c r="M1031" s="12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3"/>
      <c r="M1032" s="12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3"/>
      <c r="M1033" s="12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3"/>
      <c r="M1034" s="12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3"/>
      <c r="M1035" s="12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3"/>
      <c r="M1036" s="12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3"/>
      <c r="M1037" s="12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3"/>
      <c r="M1038" s="12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3"/>
      <c r="M1039" s="12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3"/>
      <c r="M1040" s="12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3"/>
      <c r="M1041" s="12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3"/>
      <c r="M1042" s="12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3"/>
      <c r="M1043" s="12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3"/>
      <c r="M1044" s="12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3"/>
      <c r="M1045" s="12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3"/>
      <c r="M1046" s="12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3"/>
      <c r="M1047" s="12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3"/>
      <c r="M1048" s="12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3"/>
      <c r="M1049" s="12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3"/>
      <c r="M1050" s="12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3"/>
      <c r="M1051" s="12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3"/>
      <c r="M1052" s="12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3"/>
      <c r="M1053" s="12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3"/>
      <c r="M1054" s="12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3"/>
      <c r="M1055" s="12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3"/>
      <c r="M1056" s="12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3"/>
      <c r="M1057" s="12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3"/>
      <c r="M1058" s="12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3"/>
      <c r="M1059" s="12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3"/>
      <c r="M1060" s="12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3"/>
      <c r="M1061" s="12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3"/>
      <c r="M1062" s="12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3"/>
      <c r="M1063" s="12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3"/>
      <c r="M1064" s="12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3"/>
      <c r="M1065" s="12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3"/>
      <c r="M1066" s="12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3"/>
      <c r="M1067" s="12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3"/>
      <c r="M1068" s="12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3"/>
      <c r="M1069" s="12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3"/>
      <c r="M1070" s="12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3"/>
      <c r="M1071" s="12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3"/>
      <c r="M1072" s="12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3"/>
      <c r="M1073" s="12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3"/>
      <c r="M1074" s="12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3"/>
      <c r="M1075" s="12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3"/>
      <c r="M1076" s="12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3"/>
      <c r="M1077" s="12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3"/>
      <c r="M1078" s="12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3"/>
      <c r="M1079" s="12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3"/>
      <c r="M1080" s="12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3"/>
      <c r="M1081" s="12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3"/>
      <c r="M1082" s="12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3"/>
      <c r="M1083" s="12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3"/>
      <c r="M1084" s="12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3"/>
      <c r="M1085" s="12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3"/>
      <c r="M1086" s="12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3"/>
      <c r="M1087" s="12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3"/>
      <c r="M1088" s="12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3"/>
      <c r="M1089" s="12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3"/>
      <c r="M1090" s="12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3"/>
      <c r="M1091" s="12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3"/>
      <c r="M1092" s="12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3"/>
      <c r="M1093" s="12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3"/>
      <c r="M1094" s="12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3"/>
      <c r="M1095" s="12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3"/>
      <c r="M1096" s="12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3"/>
      <c r="M1097" s="12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3"/>
      <c r="M1098" s="12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3"/>
      <c r="M1099" s="12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3"/>
      <c r="M1100" s="12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3"/>
      <c r="M1101" s="12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3"/>
      <c r="M1102" s="12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3"/>
      <c r="M1103" s="12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3"/>
      <c r="M1104" s="12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3"/>
      <c r="M1105" s="12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3"/>
      <c r="M1106" s="12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3"/>
      <c r="M1107" s="12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3"/>
      <c r="M1108" s="12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3"/>
      <c r="M1109" s="12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3"/>
      <c r="M1110" s="12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3"/>
      <c r="M1111" s="12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3"/>
      <c r="M1112" s="12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3"/>
      <c r="M1113" s="12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3"/>
      <c r="M1114" s="12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3"/>
      <c r="M1115" s="12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3"/>
      <c r="M1116" s="12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3"/>
      <c r="M1117" s="12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3"/>
      <c r="M1118" s="12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3"/>
      <c r="M1119" s="12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3"/>
      <c r="M1120" s="12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3"/>
      <c r="M1121" s="12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3"/>
      <c r="M1122" s="12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3"/>
      <c r="M1123" s="12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3"/>
      <c r="M1124" s="12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3"/>
      <c r="M1125" s="12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3"/>
      <c r="M1126" s="12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3"/>
      <c r="M1127" s="12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3"/>
      <c r="M1128" s="12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3"/>
      <c r="M1129" s="12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3"/>
      <c r="M1130" s="12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3"/>
      <c r="M1131" s="12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3"/>
      <c r="M1132" s="12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3"/>
      <c r="M1133" s="12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3"/>
      <c r="M1134" s="12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3"/>
      <c r="M1135" s="12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3"/>
      <c r="M1136" s="12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3"/>
      <c r="M1137" s="12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3"/>
      <c r="M1138" s="12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3"/>
      <c r="M1139" s="12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3"/>
      <c r="M1140" s="12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3"/>
      <c r="M1141" s="12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3"/>
      <c r="M1142" s="12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3"/>
      <c r="M1143" s="12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3"/>
      <c r="M1144" s="12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3"/>
      <c r="M1145" s="12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3"/>
      <c r="M1146" s="12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3"/>
      <c r="M1147" s="12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3"/>
      <c r="M1148" s="12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3"/>
      <c r="M1149" s="12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3"/>
      <c r="M1150" s="12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3"/>
      <c r="M1151" s="12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3"/>
      <c r="M1152" s="12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3"/>
      <c r="M1153" s="12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3"/>
      <c r="M1154" s="12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3"/>
      <c r="M1155" s="12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3"/>
      <c r="M1156" s="12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3"/>
      <c r="M1157" s="12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3"/>
      <c r="M1158" s="12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3"/>
      <c r="M1159" s="12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3"/>
      <c r="M1160" s="12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3"/>
      <c r="M1161" s="12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3"/>
      <c r="M1162" s="12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3"/>
      <c r="M1163" s="12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3"/>
      <c r="M1164" s="12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3"/>
      <c r="M1165" s="12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3"/>
      <c r="M1166" s="12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3"/>
      <c r="M1167" s="12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3"/>
      <c r="M1168" s="12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3"/>
      <c r="M1169" s="12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3"/>
      <c r="M1170" s="12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3"/>
      <c r="M1171" s="12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3"/>
      <c r="M1172" s="12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3"/>
      <c r="M1173" s="12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3"/>
      <c r="M1174" s="12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3"/>
      <c r="M1175" s="12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3"/>
      <c r="M1176" s="12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3"/>
      <c r="M1177" s="12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3"/>
      <c r="M1178" s="12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3"/>
      <c r="M1179" s="12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3"/>
      <c r="M1180" s="12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3"/>
      <c r="M1181" s="12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3"/>
      <c r="M1182" s="12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3"/>
      <c r="M1183" s="12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3"/>
      <c r="M1184" s="12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3"/>
      <c r="M1185" s="12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3"/>
      <c r="M1186" s="12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3"/>
      <c r="M1187" s="12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3"/>
      <c r="M1188" s="12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3"/>
      <c r="M1189" s="12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3"/>
      <c r="M1190" s="12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3"/>
      <c r="M1191" s="12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3"/>
      <c r="M1192" s="12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3"/>
      <c r="M1193" s="12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3"/>
      <c r="M1194" s="12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3"/>
      <c r="M1195" s="12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3"/>
      <c r="M1196" s="12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3"/>
      <c r="M1197" s="12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3"/>
      <c r="M1198" s="12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3"/>
      <c r="M1199" s="12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3"/>
      <c r="M1200" s="12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3"/>
      <c r="M1201" s="12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3"/>
      <c r="M1202" s="12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3"/>
      <c r="M1203" s="12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3"/>
      <c r="M1204" s="12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3"/>
      <c r="M1205" s="12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3"/>
      <c r="M1206" s="12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3"/>
      <c r="M1207" s="12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3"/>
      <c r="M1208" s="12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3"/>
      <c r="M1209" s="12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3"/>
      <c r="M1210" s="12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3"/>
      <c r="M1211" s="12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3"/>
      <c r="M1212" s="12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3"/>
      <c r="M1213" s="12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3"/>
      <c r="M1214" s="12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3"/>
      <c r="M1215" s="12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3"/>
      <c r="M1216" s="12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3"/>
      <c r="M1217" s="12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3"/>
      <c r="M1218" s="12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3"/>
      <c r="M1219" s="12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3"/>
      <c r="M1220" s="12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3"/>
      <c r="M1221" s="12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3"/>
      <c r="M1222" s="12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3"/>
      <c r="M1223" s="12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3"/>
      <c r="M1224" s="12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3"/>
      <c r="M1225" s="12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3"/>
      <c r="M1226" s="12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3"/>
      <c r="M1227" s="12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3"/>
      <c r="M1228" s="12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3"/>
      <c r="M1229" s="12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3"/>
      <c r="M1230" s="12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3"/>
      <c r="M1231" s="12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3"/>
      <c r="M1232" s="12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3"/>
      <c r="M1233" s="12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3"/>
      <c r="M1234" s="12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3"/>
      <c r="M1235" s="12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3"/>
      <c r="M1236" s="12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3"/>
      <c r="M1237" s="12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3"/>
      <c r="M1238" s="12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3"/>
      <c r="M1239" s="12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3"/>
      <c r="M1240" s="12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3"/>
      <c r="M1241" s="12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3"/>
      <c r="M1242" s="12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3"/>
      <c r="M1243" s="12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3"/>
      <c r="M1244" s="12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3"/>
      <c r="M1245" s="12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3"/>
      <c r="M1246" s="12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3"/>
      <c r="M1247" s="12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3"/>
      <c r="M1248" s="12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3"/>
      <c r="M1249" s="12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3"/>
      <c r="M1250" s="12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3"/>
      <c r="M1251" s="12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3"/>
      <c r="M1252" s="12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3"/>
      <c r="M1253" s="12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3"/>
      <c r="M1254" s="12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3"/>
      <c r="M1255" s="12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3"/>
      <c r="M1256" s="12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3"/>
      <c r="M1257" s="12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3"/>
      <c r="M1258" s="12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3"/>
      <c r="M1259" s="12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3"/>
      <c r="M1260" s="12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3"/>
      <c r="M1261" s="12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3"/>
      <c r="M1262" s="12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3"/>
      <c r="M1263" s="12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3"/>
      <c r="M1264" s="12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3"/>
      <c r="M1265" s="12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3"/>
      <c r="M1266" s="12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3"/>
      <c r="M1267" s="12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3"/>
      <c r="M1268" s="12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3"/>
      <c r="M1269" s="12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3"/>
      <c r="M1270" s="12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3"/>
      <c r="M1271" s="12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3"/>
      <c r="M1272" s="12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3"/>
      <c r="M1273" s="12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3"/>
      <c r="M1274" s="12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3"/>
      <c r="M1275" s="12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3"/>
      <c r="M1276" s="12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3"/>
      <c r="M1277" s="12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3"/>
      <c r="M1278" s="12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3"/>
      <c r="M1279" s="12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3"/>
      <c r="M1280" s="12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3"/>
      <c r="M1281" s="12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3"/>
      <c r="M1282" s="12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3"/>
      <c r="M1283" s="12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3"/>
      <c r="M1284" s="12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3"/>
      <c r="M1285" s="12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3"/>
      <c r="M1286" s="12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3"/>
      <c r="M1287" s="12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3"/>
      <c r="M1288" s="12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3"/>
      <c r="M1289" s="12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3"/>
      <c r="M1290" s="12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3"/>
      <c r="M1291" s="12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3"/>
      <c r="M1292" s="12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3"/>
      <c r="M1293" s="12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3"/>
      <c r="M1294" s="12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3"/>
      <c r="M1295" s="12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3"/>
      <c r="M1296" s="12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3"/>
      <c r="M1297" s="12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3"/>
      <c r="M1298" s="12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3"/>
      <c r="M1299" s="12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3"/>
      <c r="M1300" s="12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3"/>
      <c r="M1301" s="12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3"/>
      <c r="M1302" s="12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3"/>
      <c r="M1303" s="12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3"/>
      <c r="M1304" s="12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3"/>
      <c r="M1305" s="12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3"/>
      <c r="M1306" s="12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3"/>
      <c r="M1307" s="12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3"/>
      <c r="M1308" s="12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3"/>
      <c r="M1309" s="12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3"/>
      <c r="M1310" s="12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3"/>
      <c r="M1311" s="12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3"/>
      <c r="M1312" s="12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3"/>
      <c r="M1313" s="12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3"/>
      <c r="M1314" s="12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3"/>
      <c r="M1315" s="12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3"/>
      <c r="M1316" s="12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3"/>
      <c r="M1317" s="12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3"/>
      <c r="M1318" s="12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3"/>
      <c r="M1319" s="12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3"/>
      <c r="M1320" s="12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3"/>
      <c r="M1321" s="12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3"/>
      <c r="M1322" s="12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3"/>
      <c r="M1323" s="12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3"/>
      <c r="M1324" s="12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3"/>
      <c r="M1325" s="12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3"/>
      <c r="M1326" s="12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3"/>
      <c r="M1327" s="12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3"/>
      <c r="M1328" s="12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3"/>
      <c r="M1329" s="12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3"/>
      <c r="M1330" s="12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3"/>
      <c r="M1331" s="12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3"/>
      <c r="M1332" s="12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3"/>
      <c r="M1333" s="12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3"/>
      <c r="M1334" s="12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3"/>
      <c r="M1335" s="12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3"/>
      <c r="M1336" s="12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3"/>
      <c r="M1337" s="12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3"/>
      <c r="M1338" s="12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3"/>
      <c r="M1339" s="12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3"/>
      <c r="M1340" s="12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3"/>
      <c r="M1341" s="12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3"/>
      <c r="M1342" s="12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3"/>
      <c r="M1343" s="12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3"/>
      <c r="M1344" s="12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3"/>
      <c r="M1345" s="12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3"/>
      <c r="M1346" s="12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3"/>
      <c r="M1347" s="12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3"/>
      <c r="M1348" s="12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3"/>
      <c r="M1349" s="12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3"/>
      <c r="M1350" s="12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3"/>
      <c r="M1351" s="12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3"/>
      <c r="M1352" s="12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3"/>
      <c r="M1353" s="12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3"/>
      <c r="M1354" s="12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3"/>
      <c r="M1355" s="12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3"/>
      <c r="M1356" s="12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3"/>
      <c r="M1357" s="12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3"/>
      <c r="M1358" s="12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3"/>
      <c r="M1359" s="12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3"/>
      <c r="M1360" s="12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3"/>
      <c r="M1361" s="12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3"/>
      <c r="M1362" s="12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3"/>
      <c r="M1363" s="12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3"/>
      <c r="M1364" s="12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3"/>
      <c r="M1365" s="12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3"/>
      <c r="M1366" s="12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3"/>
      <c r="M1367" s="12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3"/>
      <c r="M1368" s="12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3"/>
      <c r="M1369" s="12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3"/>
      <c r="M1370" s="12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3"/>
      <c r="M1371" s="12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3"/>
      <c r="M1372" s="12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3"/>
      <c r="M1373" s="12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3"/>
      <c r="M1374" s="12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3"/>
      <c r="M1375" s="12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3"/>
      <c r="M1376" s="12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3"/>
      <c r="M1377" s="12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3"/>
      <c r="M1378" s="12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3"/>
      <c r="M1379" s="12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3"/>
      <c r="M1380" s="12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3"/>
      <c r="M1381" s="12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3"/>
      <c r="M1382" s="12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3"/>
      <c r="M1383" s="12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3"/>
      <c r="M1384" s="12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3"/>
      <c r="M1385" s="12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3"/>
      <c r="M1386" s="12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3"/>
      <c r="M1387" s="12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3"/>
      <c r="M1388" s="12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3"/>
      <c r="M1389" s="12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3"/>
      <c r="M1390" s="12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3"/>
      <c r="M1391" s="12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3"/>
      <c r="M1392" s="12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3"/>
      <c r="M1393" s="12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3"/>
      <c r="M1394" s="12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3"/>
      <c r="M1395" s="12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3"/>
      <c r="M1396" s="12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3"/>
      <c r="M1397" s="12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3"/>
      <c r="M1398" s="12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3"/>
      <c r="M1399" s="12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3"/>
      <c r="M1400" s="12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3"/>
      <c r="M1401" s="12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3"/>
      <c r="M1402" s="12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3"/>
      <c r="M1403" s="12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3"/>
      <c r="M1404" s="12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3"/>
      <c r="M1405" s="12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3"/>
      <c r="M1406" s="12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3"/>
      <c r="M1407" s="12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3"/>
      <c r="M1408" s="12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3"/>
      <c r="M1409" s="12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3"/>
      <c r="M1410" s="12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3"/>
      <c r="M1411" s="12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3"/>
      <c r="M1412" s="12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3"/>
      <c r="M1413" s="12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3"/>
      <c r="M1414" s="12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3"/>
      <c r="M1415" s="12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3"/>
      <c r="M1416" s="12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3"/>
      <c r="M1417" s="12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3"/>
      <c r="M1418" s="12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3"/>
      <c r="M1419" s="12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3"/>
      <c r="M1420" s="12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3"/>
      <c r="M1421" s="12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3"/>
      <c r="M1422" s="12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3"/>
      <c r="M1423" s="12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3"/>
      <c r="M1424" s="12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3"/>
      <c r="M1425" s="12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3"/>
      <c r="M1426" s="12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3"/>
      <c r="M1427" s="12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3"/>
      <c r="M1428" s="12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3"/>
      <c r="M1429" s="12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3"/>
      <c r="M1430" s="12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3"/>
      <c r="M1431" s="12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3"/>
      <c r="M1432" s="12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3"/>
      <c r="M1433" s="12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3"/>
      <c r="M1434" s="12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3"/>
      <c r="M1435" s="12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3"/>
      <c r="M1436" s="12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3"/>
      <c r="M1437" s="12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3"/>
      <c r="M1438" s="12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3"/>
      <c r="M1439" s="12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3"/>
      <c r="M1440" s="12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3"/>
      <c r="M1441" s="12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3"/>
      <c r="M1442" s="12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3"/>
      <c r="M1443" s="12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3"/>
      <c r="M1444" s="12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3"/>
      <c r="M1445" s="12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3"/>
      <c r="M1446" s="12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3"/>
      <c r="M1447" s="12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3"/>
      <c r="M1448" s="12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3"/>
      <c r="M1449" s="12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3"/>
      <c r="M1450" s="12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3"/>
      <c r="M1451" s="12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3"/>
      <c r="M1452" s="12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3"/>
      <c r="M1453" s="12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3"/>
      <c r="M1454" s="12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3"/>
      <c r="M1455" s="12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3"/>
      <c r="M1456" s="12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3"/>
      <c r="M1457" s="12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3"/>
      <c r="M1458" s="12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3"/>
      <c r="M1459" s="12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3"/>
      <c r="M1460" s="12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3"/>
      <c r="M1461" s="12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3"/>
      <c r="M1462" s="12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3"/>
      <c r="M1463" s="12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3"/>
      <c r="M1464" s="12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3"/>
      <c r="M1465" s="12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3"/>
      <c r="M1466" s="12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3"/>
      <c r="M1467" s="12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3"/>
      <c r="M1468" s="12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3"/>
      <c r="M1469" s="12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3"/>
      <c r="M1470" s="12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3"/>
      <c r="M1471" s="12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3"/>
      <c r="M1472" s="12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3"/>
      <c r="M1473" s="12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3"/>
      <c r="M1474" s="12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3"/>
      <c r="M1475" s="12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3"/>
      <c r="M1476" s="12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3"/>
      <c r="M1477" s="12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3"/>
      <c r="M1478" s="12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3"/>
      <c r="M1479" s="12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3"/>
      <c r="M1480" s="12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3"/>
      <c r="M1481" s="12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3"/>
      <c r="M1482" s="12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3"/>
      <c r="M1483" s="12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3"/>
      <c r="M1484" s="12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3"/>
      <c r="M1485" s="12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3"/>
      <c r="M1486" s="12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3"/>
      <c r="M1487" s="12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3"/>
      <c r="M1488" s="12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3"/>
      <c r="M1489" s="12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3"/>
      <c r="M1490" s="12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3"/>
      <c r="M1491" s="12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3"/>
      <c r="M1492" s="12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3"/>
      <c r="M1493" s="12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3"/>
      <c r="M1494" s="12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3"/>
      <c r="M1495" s="12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3"/>
      <c r="M1496" s="12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3"/>
      <c r="M1497" s="12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3"/>
      <c r="M1498" s="12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3"/>
      <c r="M1499" s="12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3"/>
      <c r="M1500" s="12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3"/>
      <c r="M1501" s="12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3"/>
      <c r="M1502" s="12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3"/>
      <c r="M1503" s="12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3"/>
      <c r="M1504" s="12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3"/>
      <c r="M1505" s="12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3"/>
      <c r="M1506" s="12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3"/>
      <c r="M1507" s="12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3"/>
      <c r="M1508" s="12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3"/>
      <c r="M1509" s="12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3"/>
      <c r="M1510" s="12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3"/>
      <c r="M1511" s="12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3"/>
      <c r="M1512" s="12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3"/>
      <c r="M1513" s="12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3"/>
      <c r="M1514" s="12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3"/>
      <c r="M1515" s="12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3"/>
      <c r="M1516" s="12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3"/>
      <c r="M1517" s="12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3"/>
      <c r="M1518" s="12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3"/>
      <c r="M1519" s="12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3"/>
      <c r="M1520" s="12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3"/>
      <c r="M1521" s="12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3"/>
      <c r="M1522" s="12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3"/>
      <c r="M1523" s="12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3"/>
      <c r="M1524" s="12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3"/>
      <c r="M1525" s="12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3"/>
      <c r="M1526" s="12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3"/>
      <c r="M1527" s="12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3"/>
      <c r="M1528" s="12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3"/>
      <c r="M1529" s="12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3"/>
      <c r="M1530" s="12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3"/>
      <c r="M1531" s="12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3"/>
      <c r="M1532" s="12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3"/>
      <c r="M1533" s="12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3"/>
      <c r="M1534" s="12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3"/>
      <c r="M1535" s="12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3"/>
      <c r="M1536" s="12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3"/>
      <c r="M1537" s="12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3"/>
      <c r="M1538" s="12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3"/>
      <c r="M1539" s="12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3"/>
      <c r="M1540" s="12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3"/>
      <c r="M1541" s="12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3"/>
      <c r="M1542" s="12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3"/>
      <c r="M1543" s="12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3"/>
      <c r="M1544" s="12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3"/>
      <c r="M1545" s="12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3"/>
      <c r="M1546" s="12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3"/>
      <c r="M1547" s="12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3"/>
      <c r="M1548" s="12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3"/>
      <c r="M1549" s="12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3"/>
      <c r="M1550" s="12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3"/>
      <c r="M1551" s="12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3"/>
      <c r="M1552" s="12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3"/>
      <c r="M1553" s="12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3"/>
      <c r="M1554" s="12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3"/>
      <c r="M1555" s="12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3"/>
      <c r="M1556" s="12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3"/>
      <c r="M1557" s="12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3"/>
      <c r="M1558" s="12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3"/>
      <c r="M1559" s="12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3"/>
      <c r="M1560" s="12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3"/>
      <c r="M1561" s="12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3"/>
      <c r="M1562" s="12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3"/>
      <c r="M1563" s="12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3"/>
      <c r="M1564" s="12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3"/>
      <c r="M1565" s="12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3"/>
      <c r="M1566" s="12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3"/>
      <c r="M1567" s="12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3"/>
      <c r="M1568" s="12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3"/>
      <c r="M1569" s="12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3"/>
      <c r="M1570" s="12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3"/>
      <c r="M1571" s="12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3"/>
      <c r="M1572" s="12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3"/>
      <c r="M1573" s="12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3"/>
      <c r="M1574" s="12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3"/>
      <c r="M1575" s="12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3"/>
      <c r="M1576" s="12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3"/>
      <c r="M1577" s="12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3"/>
      <c r="M1578" s="12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3"/>
      <c r="M1579" s="12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3"/>
      <c r="M1580" s="12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3"/>
      <c r="M1581" s="12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3"/>
      <c r="M1582" s="12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3"/>
      <c r="M1583" s="12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3"/>
      <c r="M1584" s="12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3"/>
      <c r="M1585" s="12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3"/>
      <c r="M1586" s="12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3"/>
      <c r="M1587" s="12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3"/>
      <c r="M1588" s="12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3"/>
      <c r="M1589" s="12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3"/>
      <c r="M1590" s="12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3"/>
      <c r="M1591" s="12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3"/>
      <c r="M1592" s="12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3"/>
      <c r="M1593" s="12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3"/>
      <c r="M1594" s="12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3"/>
      <c r="M1595" s="12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3"/>
      <c r="M1596" s="12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3"/>
      <c r="M1597" s="12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3"/>
      <c r="M1598" s="12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3"/>
      <c r="M1599" s="12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3"/>
      <c r="M1600" s="12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3"/>
      <c r="M1601" s="12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3"/>
      <c r="M1602" s="12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3"/>
      <c r="M1603" s="12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3"/>
      <c r="M1604" s="12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3"/>
      <c r="M1605" s="12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3"/>
      <c r="M1606" s="12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3"/>
      <c r="M1607" s="12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3"/>
      <c r="M1608" s="12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3"/>
      <c r="M1609" s="12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3"/>
      <c r="M1610" s="12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3"/>
      <c r="M1611" s="12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3"/>
      <c r="M1612" s="12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3"/>
      <c r="M1613" s="12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3"/>
      <c r="M1614" s="12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3"/>
      <c r="M1615" s="12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3"/>
      <c r="M1616" s="12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3"/>
      <c r="M1617" s="12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3"/>
      <c r="M1618" s="12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3"/>
      <c r="M1619" s="12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3"/>
      <c r="M1620" s="12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3"/>
      <c r="M1621" s="12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3"/>
      <c r="M1622" s="12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3"/>
      <c r="M1623" s="12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3"/>
      <c r="M1624" s="12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3"/>
      <c r="M1625" s="12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3"/>
      <c r="M1626" s="12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3"/>
      <c r="M1627" s="12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3"/>
      <c r="M1628" s="12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3"/>
      <c r="M1629" s="12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3"/>
      <c r="M1630" s="12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3"/>
      <c r="M1631" s="12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3"/>
      <c r="M1632" s="12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3"/>
      <c r="M1633" s="12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3"/>
      <c r="M1634" s="12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3"/>
      <c r="M1635" s="12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3"/>
      <c r="M1636" s="12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3"/>
      <c r="M1637" s="12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3"/>
      <c r="M1638" s="12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3"/>
      <c r="M1639" s="12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3"/>
      <c r="M1640" s="12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3"/>
      <c r="M1641" s="12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3"/>
      <c r="M1642" s="12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3"/>
      <c r="M1643" s="12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3"/>
      <c r="M1644" s="12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3"/>
      <c r="M1645" s="12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3"/>
      <c r="M1646" s="12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3"/>
      <c r="M1647" s="12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3"/>
      <c r="M1648" s="12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3"/>
      <c r="M1649" s="12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3"/>
      <c r="M1650" s="12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3"/>
      <c r="M1651" s="12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3"/>
      <c r="M1652" s="12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3"/>
      <c r="M1653" s="12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3"/>
      <c r="M1654" s="12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3"/>
      <c r="M1655" s="12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3"/>
      <c r="M1656" s="12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3"/>
      <c r="M1657" s="12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3"/>
      <c r="M1658" s="12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3"/>
      <c r="M1659" s="12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3"/>
      <c r="M1660" s="12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3"/>
      <c r="M1661" s="12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3"/>
      <c r="M1662" s="12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3"/>
      <c r="M1663" s="12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3"/>
      <c r="M1664" s="12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3"/>
      <c r="M1665" s="12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3"/>
      <c r="M1666" s="12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3"/>
      <c r="M1667" s="12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3"/>
      <c r="M1668" s="12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3"/>
      <c r="M1669" s="12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3"/>
      <c r="M1670" s="12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3"/>
      <c r="M1671" s="12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3"/>
      <c r="M1672" s="12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3"/>
      <c r="M1673" s="12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3"/>
      <c r="M1674" s="12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3"/>
      <c r="M1675" s="12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3"/>
      <c r="M1676" s="12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3"/>
      <c r="M1677" s="12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3"/>
      <c r="M1678" s="12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3"/>
      <c r="M1679" s="12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3"/>
      <c r="M1680" s="12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3"/>
      <c r="M1681" s="12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3"/>
      <c r="M1682" s="12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3"/>
      <c r="M1683" s="12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3"/>
      <c r="M1684" s="12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3"/>
      <c r="M1685" s="12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3"/>
      <c r="M1686" s="12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3"/>
      <c r="M1687" s="12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3"/>
      <c r="M1688" s="12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3"/>
      <c r="M1689" s="12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3"/>
      <c r="M1690" s="12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3"/>
      <c r="M1691" s="12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3"/>
      <c r="M1692" s="12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3"/>
      <c r="M1693" s="12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3"/>
      <c r="M1694" s="12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3"/>
      <c r="M1695" s="12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3"/>
      <c r="M1696" s="12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3"/>
      <c r="M1697" s="12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3"/>
      <c r="M1698" s="12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3"/>
      <c r="M1699" s="12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3"/>
      <c r="M1700" s="12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3"/>
      <c r="M1701" s="12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3"/>
      <c r="M1702" s="12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3"/>
      <c r="M1703" s="12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3"/>
      <c r="M1704" s="12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3"/>
      <c r="M1705" s="12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3"/>
      <c r="M1706" s="12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3"/>
      <c r="M1707" s="12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3"/>
      <c r="M1708" s="12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3"/>
      <c r="M1709" s="12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3"/>
      <c r="M1710" s="12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3"/>
      <c r="M1711" s="12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3"/>
      <c r="M1712" s="12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3"/>
      <c r="M1713" s="12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3"/>
      <c r="M1714" s="12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3"/>
      <c r="M1715" s="12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3"/>
      <c r="M1716" s="12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3"/>
      <c r="M1717" s="12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3"/>
      <c r="M1718" s="12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3"/>
      <c r="M1719" s="12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3"/>
      <c r="M1720" s="12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3"/>
      <c r="M1721" s="12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3"/>
      <c r="M1722" s="12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3"/>
      <c r="M1723" s="12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3"/>
      <c r="M1724" s="12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3"/>
      <c r="M1725" s="12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3"/>
      <c r="M1726" s="12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3"/>
      <c r="M1727" s="12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3"/>
      <c r="M1728" s="12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3"/>
      <c r="M1729" s="12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3"/>
      <c r="M1730" s="12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3"/>
      <c r="M1731" s="12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3"/>
      <c r="M1732" s="12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3"/>
      <c r="M1733" s="12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3"/>
      <c r="M1734" s="12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3"/>
      <c r="M1735" s="12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3"/>
      <c r="M1736" s="12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3"/>
      <c r="M1737" s="12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3"/>
      <c r="M1738" s="12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3"/>
      <c r="M1739" s="12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3"/>
      <c r="M1740" s="12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3"/>
      <c r="M1741" s="12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3"/>
      <c r="M1742" s="12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3"/>
      <c r="M1743" s="12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3"/>
      <c r="M1744" s="12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3"/>
      <c r="M1745" s="12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3"/>
      <c r="M1746" s="12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3"/>
      <c r="M1747" s="12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3"/>
      <c r="M1748" s="12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3"/>
      <c r="M1749" s="12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3"/>
      <c r="M1750" s="12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3"/>
      <c r="M1751" s="12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3"/>
      <c r="M1752" s="12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3"/>
      <c r="M1753" s="12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3"/>
      <c r="M1754" s="12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3"/>
      <c r="M1755" s="12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3"/>
      <c r="M1756" s="12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3"/>
      <c r="M1757" s="12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3"/>
      <c r="M1758" s="12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3"/>
      <c r="M1759" s="12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3"/>
      <c r="M1760" s="12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3"/>
      <c r="M1761" s="12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3"/>
      <c r="M1762" s="12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3"/>
      <c r="M1763" s="12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3"/>
      <c r="M1764" s="12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3"/>
      <c r="M1765" s="12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3"/>
      <c r="M1766" s="12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3"/>
      <c r="M1767" s="12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3"/>
      <c r="M1768" s="12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3"/>
      <c r="M1769" s="12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3"/>
      <c r="M1770" s="12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3"/>
      <c r="M1771" s="12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3"/>
      <c r="M1772" s="12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3"/>
      <c r="M1773" s="12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3"/>
      <c r="M1774" s="12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3"/>
      <c r="M1775" s="12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3"/>
      <c r="M1776" s="12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3"/>
      <c r="M1777" s="12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3"/>
      <c r="M1778" s="12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3"/>
      <c r="M1779" s="12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3"/>
      <c r="M1780" s="12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3"/>
      <c r="M1781" s="12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3"/>
      <c r="M1782" s="12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3"/>
      <c r="M1783" s="12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3"/>
      <c r="M1784" s="12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3"/>
      <c r="M1785" s="12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3"/>
      <c r="M1786" s="12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3"/>
      <c r="M1787" s="12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3"/>
      <c r="M1788" s="12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3"/>
      <c r="M1789" s="12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3"/>
      <c r="M1790" s="12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3"/>
      <c r="M1791" s="12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3"/>
      <c r="M1792" s="12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3"/>
      <c r="M1793" s="12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3"/>
      <c r="M1794" s="12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3"/>
      <c r="M1795" s="12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3"/>
      <c r="M1796" s="12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3"/>
      <c r="M1797" s="12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3"/>
      <c r="M1798" s="12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3"/>
      <c r="M1799" s="12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3"/>
      <c r="M1800" s="12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3"/>
      <c r="M1801" s="12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3"/>
      <c r="M1802" s="12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3"/>
      <c r="M1803" s="12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3"/>
      <c r="M1804" s="12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3"/>
      <c r="M1805" s="12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3"/>
      <c r="M1806" s="12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3"/>
      <c r="M1807" s="12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3"/>
      <c r="M1808" s="12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3"/>
      <c r="M1809" s="12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3"/>
      <c r="M1810" s="12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3"/>
      <c r="M1811" s="12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3"/>
      <c r="M1812" s="12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3"/>
      <c r="M1813" s="12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3"/>
      <c r="M1814" s="12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3"/>
      <c r="M1815" s="12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3"/>
      <c r="M1816" s="12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3"/>
      <c r="M1817" s="12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3"/>
      <c r="M1818" s="12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3"/>
      <c r="M1819" s="12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3"/>
      <c r="M1820" s="12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3"/>
      <c r="M1821" s="12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3"/>
      <c r="M1822" s="12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3"/>
      <c r="M1823" s="12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3"/>
      <c r="M1824" s="12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3"/>
      <c r="M1825" s="12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3"/>
      <c r="M1826" s="12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3"/>
      <c r="M1827" s="12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3"/>
      <c r="M1828" s="12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3"/>
      <c r="M1829" s="12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3"/>
      <c r="M1830" s="12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3"/>
      <c r="M1831" s="12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3"/>
      <c r="M1832" s="12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3"/>
      <c r="M1833" s="12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3"/>
      <c r="M1834" s="12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3"/>
      <c r="M1835" s="12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3"/>
      <c r="M1836" s="12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3"/>
      <c r="M1837" s="12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3"/>
      <c r="M1838" s="12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3"/>
      <c r="M1839" s="12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3"/>
      <c r="M1840" s="12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3"/>
      <c r="M1841" s="12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3"/>
      <c r="M1842" s="12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3"/>
      <c r="M1843" s="12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3"/>
      <c r="M1844" s="12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3"/>
      <c r="M1845" s="12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3"/>
      <c r="M1846" s="12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3"/>
      <c r="M1847" s="12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3"/>
      <c r="M1848" s="12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3"/>
      <c r="M1849" s="12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3"/>
      <c r="M1850" s="12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3"/>
      <c r="M1851" s="12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3"/>
      <c r="M1852" s="12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3"/>
      <c r="M1853" s="12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3"/>
      <c r="M1854" s="12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3"/>
      <c r="M1855" s="12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3"/>
      <c r="M1856" s="12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3"/>
      <c r="M1857" s="12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3"/>
      <c r="M1858" s="12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3"/>
      <c r="M1859" s="12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3"/>
      <c r="M1860" s="12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3"/>
      <c r="M1861" s="12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3"/>
      <c r="M1862" s="12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3"/>
      <c r="M1863" s="12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3"/>
      <c r="M1864" s="12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3"/>
      <c r="M1865" s="12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3"/>
      <c r="M1866" s="12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3"/>
      <c r="M1867" s="12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3"/>
      <c r="M1868" s="12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3"/>
      <c r="M1869" s="12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3"/>
      <c r="M1870" s="12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3"/>
      <c r="M1871" s="12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3"/>
      <c r="M1872" s="12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3"/>
      <c r="M1873" s="12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3"/>
      <c r="M1874" s="12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3"/>
      <c r="M1875" s="12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3"/>
      <c r="M1876" s="12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3"/>
      <c r="M1877" s="12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3"/>
      <c r="M1878" s="12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3"/>
      <c r="M1879" s="12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3"/>
      <c r="M1880" s="12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3"/>
      <c r="M1881" s="12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3"/>
      <c r="M1882" s="12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3"/>
      <c r="M1883" s="12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3"/>
      <c r="M1884" s="12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3"/>
      <c r="M1885" s="12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3"/>
      <c r="M1886" s="12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3"/>
      <c r="M1887" s="12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3"/>
      <c r="M1888" s="12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3"/>
      <c r="M1889" s="12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3"/>
      <c r="M1890" s="12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3"/>
      <c r="M1891" s="12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3"/>
      <c r="M1892" s="12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3"/>
      <c r="M1893" s="12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3"/>
      <c r="M1894" s="12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3"/>
      <c r="M1895" s="12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3"/>
      <c r="M1896" s="12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3"/>
      <c r="M1897" s="12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3"/>
      <c r="M1898" s="12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3"/>
      <c r="M1899" s="12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3"/>
      <c r="M1900" s="12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3"/>
      <c r="M1901" s="12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3"/>
      <c r="M1902" s="12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3"/>
      <c r="M1903" s="12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3"/>
      <c r="M1904" s="12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3"/>
      <c r="M1905" s="12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3"/>
      <c r="M1906" s="12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3"/>
      <c r="M1907" s="12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3"/>
      <c r="M1908" s="12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3"/>
      <c r="M1909" s="12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3"/>
      <c r="M1910" s="12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3"/>
      <c r="M1911" s="12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3"/>
      <c r="M1912" s="12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3"/>
      <c r="M1913" s="12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3"/>
      <c r="M1914" s="12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3"/>
      <c r="M1915" s="12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3"/>
      <c r="M1916" s="12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3"/>
      <c r="M1917" s="12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3"/>
      <c r="M1918" s="12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3"/>
      <c r="M1919" s="12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3"/>
      <c r="M1920" s="12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3"/>
      <c r="M1921" s="12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3"/>
      <c r="M1922" s="12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3"/>
      <c r="M1923" s="12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3"/>
      <c r="M1924" s="12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3"/>
      <c r="M1925" s="12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3"/>
      <c r="M1926" s="12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3"/>
      <c r="M1927" s="12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3"/>
      <c r="M1928" s="12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3"/>
      <c r="M1929" s="12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3"/>
      <c r="M1930" s="12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3"/>
      <c r="M1931" s="12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3"/>
      <c r="M1932" s="12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3"/>
      <c r="M1933" s="12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3"/>
      <c r="M1934" s="12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3"/>
      <c r="M1935" s="12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3"/>
      <c r="M1936" s="12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3"/>
      <c r="M1937" s="12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3"/>
      <c r="M1938" s="12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3"/>
      <c r="M1939" s="12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3"/>
      <c r="M1940" s="12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3"/>
      <c r="M1941" s="12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3"/>
      <c r="M1942" s="12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3"/>
      <c r="M1943" s="12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3"/>
      <c r="M1944" s="12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3"/>
      <c r="M1945" s="12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3"/>
      <c r="M1946" s="12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3"/>
      <c r="M1947" s="12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3"/>
      <c r="M1948" s="12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3"/>
      <c r="M1949" s="12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3"/>
      <c r="M1950" s="12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3"/>
      <c r="M1951" s="12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3"/>
      <c r="M1952" s="12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3"/>
      <c r="M1953" s="12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3"/>
      <c r="M1954" s="12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3"/>
      <c r="M1955" s="12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3"/>
      <c r="M1956" s="12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3"/>
      <c r="M1957" s="12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3"/>
      <c r="M1958" s="12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3"/>
      <c r="M1959" s="12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3"/>
      <c r="M1960" s="12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3"/>
      <c r="M1961" s="12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3"/>
      <c r="M1962" s="12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3"/>
      <c r="M1963" s="12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3"/>
      <c r="M1964" s="12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3"/>
      <c r="M1965" s="12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3"/>
      <c r="M1966" s="12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3"/>
      <c r="M1967" s="12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3"/>
      <c r="M1968" s="12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3"/>
      <c r="M1969" s="12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3"/>
      <c r="M1970" s="12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3"/>
      <c r="M1971" s="12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3"/>
      <c r="M1972" s="12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3"/>
      <c r="M1973" s="12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3"/>
      <c r="M1974" s="12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3"/>
      <c r="M1975" s="12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3"/>
      <c r="M1976" s="12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3"/>
      <c r="M1977" s="12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3"/>
      <c r="M1978" s="12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3"/>
      <c r="M1979" s="12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3"/>
      <c r="M1980" s="12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3"/>
      <c r="M1981" s="12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3"/>
      <c r="M1982" s="12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3"/>
      <c r="M1983" s="12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3"/>
      <c r="M1984" s="12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3"/>
      <c r="M1985" s="12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3"/>
      <c r="M1986" s="12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3"/>
      <c r="M1987" s="12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3"/>
      <c r="M1988" s="12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3"/>
      <c r="M1989" s="12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3"/>
      <c r="M1990" s="12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3"/>
      <c r="M1991" s="12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3"/>
      <c r="M1992" s="12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3"/>
      <c r="M1993" s="12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3"/>
      <c r="M1994" s="12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3"/>
      <c r="M1995" s="12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3"/>
      <c r="M1996" s="12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3"/>
      <c r="M1997" s="12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3"/>
      <c r="M1998" s="12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3"/>
      <c r="M1999" s="12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3"/>
      <c r="M2000" s="12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3"/>
      <c r="M2001" s="12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3"/>
      <c r="M2002" s="12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3"/>
      <c r="M2003" s="12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3"/>
      <c r="M2004" s="12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3"/>
      <c r="M2005" s="12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3"/>
      <c r="M2006" s="12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3"/>
      <c r="M2007" s="12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3"/>
      <c r="M2008" s="12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3"/>
      <c r="M2009" s="12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3"/>
      <c r="M2010" s="12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3"/>
      <c r="M2011" s="12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3"/>
      <c r="M2012" s="12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3"/>
      <c r="M2013" s="12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3"/>
      <c r="M2014" s="12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3"/>
      <c r="M2015" s="12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3"/>
      <c r="M2016" s="12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3"/>
      <c r="M2017" s="12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3"/>
      <c r="M2018" s="12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3"/>
      <c r="M2019" s="12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3"/>
      <c r="M2020" s="12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3"/>
      <c r="M2021" s="12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3"/>
      <c r="M2022" s="12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3"/>
      <c r="M2023" s="12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3"/>
      <c r="M2024" s="12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3"/>
      <c r="M2025" s="12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3"/>
      <c r="M2026" s="12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3"/>
      <c r="M2027" s="12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3"/>
      <c r="M2028" s="12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3"/>
      <c r="M2029" s="12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3"/>
      <c r="M2030" s="12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3"/>
      <c r="M2031" s="12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3"/>
      <c r="M2032" s="12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3"/>
      <c r="M2033" s="12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3"/>
      <c r="M2034" s="12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3"/>
      <c r="M2035" s="12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3"/>
      <c r="M2036" s="12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3"/>
      <c r="M2037" s="12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3"/>
      <c r="M2038" s="12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3"/>
      <c r="M2039" s="12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3"/>
      <c r="M2040" s="12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3"/>
      <c r="M2041" s="12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3"/>
      <c r="M2042" s="12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3"/>
      <c r="M2043" s="12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3"/>
      <c r="M2044" s="12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3"/>
      <c r="M2045" s="12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3"/>
      <c r="M2046" s="12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3"/>
      <c r="M2047" s="12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3"/>
      <c r="M2048" s="12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3"/>
      <c r="M2049" s="12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3"/>
      <c r="M2050" s="12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3"/>
      <c r="M2051" s="12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3"/>
      <c r="M2052" s="12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3"/>
      <c r="M2053" s="12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3"/>
      <c r="M2054" s="12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3"/>
      <c r="M2055" s="12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3"/>
      <c r="M2056" s="12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3"/>
      <c r="M2057" s="12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3"/>
      <c r="M2058" s="12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3"/>
      <c r="M2059" s="12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3"/>
      <c r="M2060" s="12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3"/>
      <c r="M2061" s="12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3"/>
      <c r="M2062" s="12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3"/>
      <c r="M2063" s="12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3"/>
      <c r="M2064" s="12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3"/>
      <c r="M2065" s="12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3"/>
      <c r="M2066" s="12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3"/>
      <c r="M2067" s="12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3"/>
      <c r="M2068" s="12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3"/>
      <c r="M2069" s="12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3"/>
      <c r="M2070" s="12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3"/>
      <c r="M2071" s="12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3"/>
      <c r="M2072" s="12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3"/>
      <c r="M2073" s="12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3"/>
      <c r="M2074" s="12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3"/>
      <c r="M2075" s="12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3"/>
      <c r="M2076" s="12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3"/>
      <c r="M2077" s="12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3"/>
      <c r="M2078" s="12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3"/>
      <c r="M2079" s="12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3"/>
      <c r="M2080" s="12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3"/>
      <c r="M2081" s="12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3"/>
      <c r="M2082" s="12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3"/>
      <c r="M2083" s="12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3"/>
      <c r="M2084" s="12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3"/>
      <c r="M2085" s="12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3"/>
      <c r="M2086" s="12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3"/>
      <c r="M2087" s="12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3"/>
      <c r="M2088" s="12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3"/>
      <c r="M2089" s="12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3"/>
      <c r="M2090" s="12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3"/>
      <c r="M2091" s="12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3"/>
      <c r="M2092" s="12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3"/>
      <c r="M2093" s="12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3"/>
      <c r="M2094" s="12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3"/>
      <c r="M2095" s="12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3"/>
      <c r="M2096" s="12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3"/>
      <c r="M2097" s="12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3"/>
      <c r="M2098" s="12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3"/>
      <c r="M2099" s="12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3"/>
      <c r="M2100" s="12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3"/>
      <c r="M2101" s="12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3"/>
      <c r="M2102" s="12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3"/>
      <c r="M2103" s="12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3"/>
      <c r="M2104" s="12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3"/>
      <c r="M2105" s="12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3"/>
      <c r="M2106" s="12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3"/>
      <c r="M2107" s="12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3"/>
      <c r="M2108" s="12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3"/>
      <c r="M2109" s="12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3"/>
      <c r="M2110" s="12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3"/>
      <c r="M2111" s="12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3"/>
      <c r="M2112" s="12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3"/>
      <c r="M2113" s="12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3"/>
      <c r="M2114" s="12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3"/>
      <c r="M2115" s="12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3"/>
      <c r="M2116" s="12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3"/>
      <c r="M2117" s="12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3"/>
      <c r="M2118" s="12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3"/>
      <c r="M2119" s="12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3"/>
      <c r="M2120" s="12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3"/>
      <c r="M2121" s="12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3"/>
      <c r="M2122" s="12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3"/>
      <c r="M2123" s="12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3"/>
      <c r="M2124" s="12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3"/>
      <c r="M2125" s="12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3"/>
      <c r="M2126" s="12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3"/>
      <c r="M2127" s="12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3"/>
      <c r="M2128" s="12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3"/>
      <c r="M2129" s="12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3"/>
      <c r="M2130" s="12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3"/>
      <c r="M2131" s="12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3"/>
      <c r="M2132" s="12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3"/>
      <c r="M2133" s="12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3"/>
      <c r="M2134" s="12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3"/>
      <c r="M2135" s="12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3"/>
      <c r="M2136" s="12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3"/>
      <c r="M2137" s="12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3"/>
      <c r="M2138" s="12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3"/>
      <c r="M2139" s="12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3"/>
      <c r="M2140" s="12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3"/>
      <c r="M2141" s="12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3"/>
      <c r="M2142" s="12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3"/>
      <c r="M2143" s="12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3"/>
      <c r="M2144" s="12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3"/>
      <c r="M2145" s="12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3"/>
      <c r="M2146" s="12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3"/>
      <c r="M2147" s="12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3"/>
      <c r="M2148" s="12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3"/>
      <c r="M2149" s="12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3"/>
      <c r="M2150" s="12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3"/>
      <c r="M2151" s="12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3"/>
      <c r="M2152" s="12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3"/>
      <c r="M2153" s="12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3"/>
      <c r="M2154" s="12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3"/>
      <c r="M2155" s="12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3"/>
      <c r="M2156" s="12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3"/>
      <c r="M2157" s="12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3"/>
      <c r="M2158" s="12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3"/>
      <c r="M2159" s="12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3"/>
      <c r="M2160" s="12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3"/>
      <c r="M2161" s="12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3"/>
      <c r="M2162" s="12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3"/>
      <c r="M2163" s="12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3"/>
      <c r="M2164" s="12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3"/>
      <c r="M2165" s="12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3"/>
      <c r="M2166" s="12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3"/>
      <c r="M2167" s="12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3"/>
      <c r="M2168" s="12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3"/>
      <c r="M2169" s="12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3"/>
      <c r="M2170" s="12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3"/>
      <c r="M2171" s="12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3"/>
      <c r="M2172" s="12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3"/>
      <c r="M2173" s="12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3"/>
      <c r="M2174" s="12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3"/>
      <c r="M2175" s="12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3"/>
      <c r="M2176" s="12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3"/>
      <c r="M2177" s="12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3"/>
      <c r="M2178" s="12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3"/>
      <c r="M2179" s="12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3"/>
      <c r="M2180" s="12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3"/>
      <c r="M2181" s="12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3"/>
      <c r="M2182" s="12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3"/>
      <c r="M2183" s="12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3"/>
      <c r="M2184" s="12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3"/>
      <c r="M2185" s="12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3"/>
      <c r="M2186" s="12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3"/>
      <c r="M2187" s="12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3"/>
      <c r="M2188" s="12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3"/>
      <c r="M2189" s="12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3"/>
      <c r="M2190" s="12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3"/>
      <c r="M2191" s="12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3"/>
      <c r="M2192" s="12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3"/>
      <c r="M2193" s="12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3"/>
      <c r="M2194" s="12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3"/>
      <c r="M2195" s="12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3"/>
      <c r="M2196" s="12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3"/>
      <c r="M2197" s="12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3"/>
      <c r="M2198" s="12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3"/>
      <c r="M2199" s="12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3"/>
      <c r="M2200" s="12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3"/>
      <c r="M2201" s="12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3"/>
      <c r="M2202" s="12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3"/>
      <c r="M2203" s="12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3"/>
      <c r="M2204" s="12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3"/>
      <c r="M2205" s="12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3"/>
      <c r="M2206" s="12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3"/>
      <c r="M2207" s="12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3"/>
      <c r="M2208" s="12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3"/>
      <c r="M2209" s="12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3"/>
      <c r="M2210" s="12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3"/>
      <c r="M2211" s="12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3"/>
      <c r="M2212" s="12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3"/>
      <c r="M2213" s="12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3"/>
      <c r="M2214" s="12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3"/>
      <c r="M2215" s="12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3"/>
      <c r="M2216" s="12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3"/>
      <c r="M2217" s="12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3"/>
      <c r="M2218" s="12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3"/>
      <c r="M2219" s="12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3"/>
      <c r="M2220" s="12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3"/>
      <c r="M2221" s="12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3"/>
      <c r="M2222" s="12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3"/>
      <c r="M2223" s="12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3"/>
      <c r="M2224" s="12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3"/>
      <c r="M2225" s="12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3"/>
      <c r="M2226" s="12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3"/>
      <c r="M2227" s="12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3"/>
      <c r="M2228" s="12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3"/>
      <c r="M2229" s="12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3"/>
      <c r="M2230" s="12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3"/>
      <c r="M2231" s="12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3"/>
      <c r="M2232" s="12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3"/>
      <c r="M2233" s="12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3"/>
      <c r="M2234" s="12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3"/>
      <c r="M2235" s="12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3"/>
      <c r="M2236" s="12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3"/>
      <c r="M2237" s="12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3"/>
      <c r="M2238" s="12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3"/>
      <c r="M2239" s="12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3"/>
      <c r="M2240" s="12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3"/>
      <c r="M2241" s="12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3"/>
      <c r="M2242" s="12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3"/>
      <c r="M2243" s="12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3"/>
      <c r="M2244" s="12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3"/>
      <c r="M2245" s="12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3"/>
      <c r="M2246" s="12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3"/>
      <c r="M2247" s="12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3"/>
      <c r="M2248" s="12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3"/>
      <c r="M2249" s="12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3"/>
      <c r="M2250" s="12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3"/>
      <c r="M2251" s="12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3"/>
      <c r="M2252" s="12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3"/>
      <c r="M2253" s="12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3"/>
      <c r="M2254" s="12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3"/>
      <c r="M2255" s="12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3"/>
      <c r="M2256" s="12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3"/>
      <c r="M2257" s="12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3"/>
      <c r="M2258" s="12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3"/>
      <c r="M2259" s="12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3"/>
      <c r="M2260" s="12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3"/>
      <c r="M2261" s="12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3"/>
      <c r="M2262" s="12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3"/>
      <c r="M2263" s="12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3"/>
      <c r="M2264" s="12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3"/>
      <c r="M2265" s="12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3"/>
      <c r="M2266" s="12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3"/>
      <c r="M2267" s="12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3"/>
      <c r="M2268" s="12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3"/>
      <c r="M2269" s="12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3"/>
      <c r="M2270" s="12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3"/>
      <c r="M2271" s="12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3"/>
      <c r="M2272" s="12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3"/>
      <c r="M2273" s="12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3"/>
      <c r="M2274" s="12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3"/>
      <c r="M2275" s="12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3"/>
      <c r="M2276" s="12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3"/>
      <c r="M2277" s="12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3"/>
      <c r="M2278" s="12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3"/>
      <c r="M2279" s="12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3"/>
      <c r="M2280" s="12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3"/>
      <c r="M2281" s="12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3"/>
      <c r="M2282" s="12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3"/>
      <c r="M2283" s="12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3"/>
      <c r="M2284" s="12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3"/>
      <c r="M2285" s="12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3"/>
      <c r="M2286" s="12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3"/>
      <c r="M2287" s="12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3"/>
      <c r="M2288" s="12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3"/>
      <c r="M2289" s="12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3"/>
      <c r="M2290" s="12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3"/>
      <c r="M2291" s="12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3"/>
      <c r="M2292" s="12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3"/>
      <c r="M2293" s="12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3"/>
      <c r="M2294" s="12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3"/>
      <c r="M2295" s="12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3"/>
      <c r="M2296" s="12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3"/>
      <c r="M2297" s="12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3"/>
      <c r="M2298" s="12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3"/>
      <c r="M2299" s="12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3"/>
      <c r="M2300" s="12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3"/>
      <c r="M2301" s="12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3"/>
      <c r="M2302" s="12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3"/>
      <c r="M2303" s="12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3"/>
      <c r="M2304" s="12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3"/>
      <c r="M2305" s="12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3"/>
      <c r="M2306" s="12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3"/>
      <c r="M2307" s="12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3"/>
      <c r="M2308" s="12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3"/>
      <c r="M2309" s="12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3"/>
      <c r="M2310" s="12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3"/>
      <c r="M2311" s="12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3"/>
      <c r="M2312" s="12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3"/>
      <c r="M2313" s="12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3"/>
      <c r="M2314" s="12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3"/>
      <c r="M2315" s="12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3"/>
      <c r="M2316" s="12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3"/>
      <c r="M2317" s="12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3"/>
      <c r="M2318" s="12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3"/>
      <c r="M2319" s="12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3"/>
      <c r="M2320" s="12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3"/>
      <c r="M2321" s="12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3"/>
      <c r="M2322" s="12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3"/>
      <c r="M2323" s="12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3"/>
      <c r="M2324" s="12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3"/>
      <c r="M2325" s="12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3"/>
      <c r="M2326" s="12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3"/>
      <c r="M2327" s="12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3"/>
      <c r="M2328" s="12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3"/>
      <c r="M2329" s="12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3"/>
      <c r="M2330" s="12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3"/>
      <c r="M2331" s="12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3"/>
      <c r="M2332" s="12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3"/>
      <c r="M2333" s="12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3"/>
      <c r="M2334" s="12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3"/>
      <c r="M2335" s="12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3"/>
      <c r="M2336" s="12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3"/>
      <c r="M2337" s="12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3"/>
      <c r="M2338" s="12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3"/>
      <c r="M2339" s="12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3"/>
      <c r="M2340" s="12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3"/>
      <c r="M2341" s="12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3"/>
      <c r="M2342" s="12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3"/>
      <c r="M2343" s="12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3"/>
      <c r="M2344" s="12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3"/>
      <c r="M2345" s="12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3"/>
      <c r="M2346" s="12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3"/>
      <c r="M2347" s="12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3"/>
      <c r="M2348" s="12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3"/>
      <c r="M2349" s="12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3"/>
      <c r="M2350" s="12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3"/>
      <c r="M2351" s="12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3"/>
      <c r="M2352" s="12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3"/>
      <c r="M2353" s="12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3"/>
      <c r="M2354" s="12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3"/>
      <c r="M2355" s="12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3"/>
      <c r="M2356" s="12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3"/>
      <c r="M2357" s="12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3"/>
      <c r="M2358" s="12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3"/>
      <c r="M2359" s="12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3"/>
      <c r="M2360" s="12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3"/>
      <c r="M2361" s="12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3"/>
      <c r="M2362" s="12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3"/>
      <c r="M2363" s="12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3"/>
      <c r="M2364" s="12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3"/>
      <c r="M2365" s="12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3"/>
      <c r="M2366" s="12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3"/>
      <c r="M2367" s="12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3"/>
      <c r="M2368" s="12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3"/>
      <c r="M2369" s="12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3"/>
      <c r="M2370" s="12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3"/>
      <c r="M2371" s="12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3"/>
      <c r="M2372" s="12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3"/>
      <c r="M2373" s="12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3"/>
      <c r="M2374" s="12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3"/>
      <c r="M2375" s="12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3"/>
      <c r="M2376" s="12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3"/>
      <c r="M2377" s="12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3"/>
      <c r="M2378" s="12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3"/>
      <c r="M2379" s="12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3"/>
      <c r="M2380" s="12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3"/>
      <c r="M2381" s="12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3"/>
      <c r="M2382" s="12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3"/>
      <c r="M2383" s="12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3"/>
      <c r="M2384" s="12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3"/>
      <c r="M2385" s="12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3"/>
      <c r="M2386" s="12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3"/>
      <c r="M2387" s="12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3"/>
      <c r="M2388" s="12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3"/>
      <c r="M2389" s="12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3"/>
      <c r="M2390" s="12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3"/>
      <c r="M2391" s="12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3"/>
      <c r="M2392" s="12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3"/>
      <c r="M2393" s="12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3"/>
      <c r="M2394" s="12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3"/>
      <c r="M2395" s="12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3"/>
      <c r="M2396" s="12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3"/>
      <c r="M2397" s="12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3"/>
      <c r="M2398" s="12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3"/>
      <c r="M2399" s="12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3"/>
      <c r="M2400" s="12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3"/>
      <c r="M2401" s="12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3"/>
      <c r="M2402" s="12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3"/>
      <c r="M2403" s="12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3"/>
      <c r="M2404" s="12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3"/>
      <c r="M2405" s="12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3"/>
      <c r="M2406" s="12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3"/>
      <c r="M2407" s="12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3"/>
      <c r="M2408" s="12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3"/>
      <c r="M2409" s="12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3"/>
      <c r="M2410" s="12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3"/>
      <c r="M2411" s="12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3"/>
      <c r="M2412" s="12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3"/>
      <c r="M2413" s="12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3"/>
      <c r="M2414" s="12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3"/>
      <c r="M2415" s="12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3"/>
      <c r="M2416" s="12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3"/>
      <c r="M2417" s="12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3"/>
      <c r="M2418" s="12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3"/>
      <c r="M2419" s="12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3"/>
      <c r="M2420" s="12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3"/>
      <c r="M2421" s="12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3"/>
      <c r="M2422" s="12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3"/>
      <c r="M2423" s="12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3"/>
      <c r="M2424" s="12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3"/>
      <c r="M2425" s="12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3"/>
      <c r="M2426" s="12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3"/>
      <c r="M2427" s="12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3"/>
      <c r="M2428" s="12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3"/>
      <c r="M2429" s="12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3"/>
      <c r="M2430" s="12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3"/>
      <c r="M2431" s="12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3"/>
      <c r="M2432" s="12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3"/>
      <c r="M2433" s="12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3"/>
      <c r="M2434" s="12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3"/>
      <c r="M2435" s="12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3"/>
      <c r="M2436" s="12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3"/>
      <c r="M2437" s="12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3"/>
      <c r="M2438" s="12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3"/>
      <c r="M2439" s="12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3"/>
      <c r="M2440" s="12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3"/>
      <c r="M2441" s="12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3"/>
      <c r="M2442" s="12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3"/>
      <c r="M2443" s="12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3"/>
      <c r="M2444" s="12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3"/>
      <c r="M2445" s="12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3"/>
      <c r="M2446" s="12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3"/>
      <c r="M2447" s="12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3"/>
      <c r="M2448" s="12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3"/>
      <c r="M2449" s="12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3"/>
      <c r="M2450" s="12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3"/>
      <c r="M2451" s="12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3"/>
      <c r="M2452" s="12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3"/>
      <c r="M2453" s="12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3"/>
      <c r="M2454" s="12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3"/>
      <c r="M2455" s="12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3"/>
      <c r="M2456" s="12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3"/>
      <c r="M2457" s="12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3"/>
      <c r="M2458" s="12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3"/>
      <c r="M2459" s="12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3"/>
      <c r="M2460" s="12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3"/>
      <c r="M2461" s="12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3"/>
      <c r="M2462" s="12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3"/>
      <c r="M2463" s="12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3"/>
      <c r="M2464" s="12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3"/>
      <c r="M2465" s="12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3"/>
      <c r="M2466" s="12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3"/>
      <c r="M2467" s="12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3"/>
      <c r="M2468" s="12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3"/>
      <c r="M2469" s="12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3"/>
      <c r="M2470" s="12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3"/>
      <c r="M2471" s="12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3"/>
      <c r="M2472" s="12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3"/>
      <c r="M2473" s="12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3"/>
      <c r="M2474" s="12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3"/>
      <c r="M2475" s="12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3"/>
      <c r="M2476" s="12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3"/>
      <c r="M2477" s="12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3"/>
      <c r="M2478" s="12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3"/>
      <c r="M2479" s="12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3"/>
      <c r="M2480" s="12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3"/>
      <c r="M2481" s="12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3"/>
      <c r="M2482" s="12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3"/>
      <c r="M2483" s="12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3"/>
      <c r="M2484" s="12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3"/>
      <c r="M2485" s="12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3"/>
      <c r="M2486" s="12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3"/>
      <c r="M2487" s="12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3"/>
      <c r="M2488" s="12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3"/>
      <c r="M2489" s="12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3"/>
      <c r="M2490" s="12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3"/>
      <c r="M2491" s="12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3"/>
      <c r="M2492" s="12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3"/>
      <c r="M2493" s="12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3"/>
      <c r="M2494" s="12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3"/>
      <c r="M2495" s="12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3"/>
      <c r="M2496" s="12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3"/>
      <c r="M2497" s="12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3"/>
      <c r="M2498" s="12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3"/>
      <c r="M2499" s="12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3"/>
      <c r="M2500" s="12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3"/>
      <c r="M2501" s="12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3"/>
      <c r="M2502" s="12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3"/>
      <c r="M2503" s="12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3"/>
      <c r="M2504" s="12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3"/>
      <c r="M2505" s="12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3"/>
      <c r="M2506" s="12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3"/>
      <c r="M2507" s="12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3"/>
      <c r="M2508" s="12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3"/>
      <c r="M2509" s="12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3"/>
      <c r="M2510" s="12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3"/>
      <c r="M2511" s="12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3"/>
      <c r="M2512" s="12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3"/>
      <c r="M2513" s="12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3"/>
      <c r="M2514" s="12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3"/>
      <c r="M2515" s="12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3"/>
      <c r="M2516" s="12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3"/>
      <c r="M2517" s="12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3"/>
      <c r="M2518" s="12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3"/>
      <c r="M2519" s="12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3"/>
      <c r="M2520" s="12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3"/>
      <c r="M2521" s="12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3"/>
      <c r="M2522" s="12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3"/>
      <c r="M2523" s="12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3"/>
      <c r="M2524" s="12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3"/>
      <c r="M2525" s="12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3"/>
      <c r="M2526" s="12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3"/>
      <c r="M2527" s="12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3"/>
      <c r="M2528" s="12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3"/>
      <c r="M2529" s="12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3"/>
      <c r="M2530" s="12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3"/>
      <c r="M2531" s="12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3"/>
      <c r="M2532" s="12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3"/>
      <c r="M2533" s="12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3"/>
      <c r="M2534" s="12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3"/>
      <c r="M2535" s="12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3"/>
      <c r="M2536" s="12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3"/>
      <c r="M2537" s="12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3"/>
      <c r="M2538" s="12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3"/>
      <c r="M2539" s="12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3"/>
      <c r="M2540" s="12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3"/>
      <c r="M2541" s="12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3"/>
      <c r="M2542" s="12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3"/>
      <c r="M2543" s="12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3"/>
      <c r="M2544" s="12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3"/>
      <c r="M2545" s="12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3"/>
      <c r="M2546" s="12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3"/>
      <c r="M2547" s="12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3"/>
      <c r="M2548" s="12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3"/>
      <c r="M2549" s="12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3"/>
      <c r="M2550" s="12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3"/>
      <c r="M2551" s="12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3"/>
      <c r="M2552" s="12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3"/>
      <c r="M2553" s="12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3"/>
      <c r="M2554" s="12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3"/>
      <c r="M2555" s="12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3"/>
      <c r="M2556" s="12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3"/>
      <c r="M2557" s="12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3"/>
      <c r="M2558" s="12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3"/>
      <c r="M2559" s="12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3"/>
      <c r="M2560" s="12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3"/>
      <c r="M2561" s="12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3"/>
      <c r="M2562" s="12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3"/>
      <c r="M2563" s="12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3"/>
      <c r="M2564" s="12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3"/>
      <c r="M2565" s="12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3"/>
      <c r="M2566" s="12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3"/>
      <c r="M2567" s="12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3"/>
      <c r="M2568" s="12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3"/>
      <c r="M2569" s="12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3"/>
      <c r="M2570" s="12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3"/>
      <c r="M2571" s="12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3"/>
      <c r="M2572" s="12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3"/>
      <c r="M2573" s="12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3"/>
      <c r="M2574" s="12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3"/>
      <c r="M2575" s="12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3"/>
      <c r="M2576" s="12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3"/>
      <c r="M2577" s="12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3"/>
      <c r="M2578" s="12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3"/>
      <c r="M2579" s="12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3"/>
      <c r="M2580" s="12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3"/>
      <c r="M2581" s="12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3"/>
      <c r="M2582" s="12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3"/>
      <c r="M2583" s="12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3"/>
      <c r="M2584" s="12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3"/>
      <c r="M2585" s="12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3"/>
      <c r="M2586" s="12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3"/>
      <c r="M2587" s="12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3"/>
      <c r="M2588" s="12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3"/>
      <c r="M2589" s="12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3"/>
      <c r="M2590" s="12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3"/>
      <c r="M2591" s="12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3"/>
      <c r="M2592" s="12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3"/>
      <c r="M2593" s="12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3"/>
      <c r="M2594" s="12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3"/>
      <c r="M2595" s="12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3"/>
      <c r="M2596" s="12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3"/>
      <c r="M2597" s="12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3"/>
      <c r="M2598" s="12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3"/>
      <c r="M2599" s="12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3"/>
      <c r="M2600" s="12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3"/>
      <c r="M2601" s="12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3"/>
      <c r="M2602" s="12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3"/>
      <c r="M2603" s="12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3"/>
      <c r="M2604" s="12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3"/>
      <c r="M2605" s="12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3"/>
      <c r="M2606" s="12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3"/>
      <c r="M2607" s="12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3"/>
      <c r="M2608" s="12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3"/>
      <c r="M2609" s="12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3"/>
      <c r="M2610" s="12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3"/>
      <c r="M2611" s="12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3"/>
      <c r="M2612" s="12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3"/>
      <c r="M2613" s="12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3"/>
      <c r="M2614" s="12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3"/>
      <c r="M2615" s="12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3"/>
      <c r="M2616" s="12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3"/>
      <c r="M2617" s="12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3"/>
      <c r="M2618" s="12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3"/>
      <c r="M2619" s="12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3"/>
      <c r="M2620" s="12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3"/>
      <c r="M2621" s="12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3"/>
      <c r="M2622" s="12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3"/>
      <c r="M2623" s="12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3"/>
      <c r="M2624" s="12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3"/>
      <c r="M2625" s="12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3"/>
      <c r="M2626" s="12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3"/>
      <c r="M2627" s="12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3"/>
      <c r="M2628" s="12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3"/>
      <c r="M2629" s="12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3"/>
      <c r="M2630" s="12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3"/>
      <c r="M2631" s="12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3"/>
      <c r="M2632" s="12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3"/>
      <c r="M2633" s="12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3"/>
      <c r="M2634" s="12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3"/>
      <c r="M2635" s="12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3"/>
      <c r="M2636" s="12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3"/>
      <c r="M2637" s="12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3"/>
      <c r="M2638" s="12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3"/>
      <c r="M2639" s="12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3"/>
      <c r="M2640" s="12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3"/>
      <c r="M2641" s="12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3"/>
      <c r="M2642" s="12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3"/>
      <c r="M2643" s="12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3"/>
      <c r="M2644" s="12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3"/>
      <c r="M2645" s="12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3"/>
      <c r="M2646" s="12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3"/>
      <c r="M2647" s="12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3"/>
      <c r="M2648" s="12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3"/>
      <c r="M2649" s="12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3"/>
      <c r="M2650" s="12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3"/>
      <c r="M2651" s="12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3"/>
      <c r="M2652" s="12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3"/>
      <c r="M2653" s="12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3"/>
      <c r="M2654" s="12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3"/>
      <c r="M2655" s="12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3"/>
      <c r="M2656" s="12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3"/>
      <c r="M2657" s="12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3"/>
      <c r="M2658" s="12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3"/>
      <c r="M2659" s="12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3"/>
      <c r="M2660" s="12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3"/>
      <c r="M2661" s="12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3"/>
      <c r="M2662" s="12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3"/>
      <c r="M2663" s="12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3"/>
      <c r="M2664" s="12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3"/>
      <c r="M2665" s="12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3"/>
      <c r="M2666" s="12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3"/>
      <c r="M2667" s="12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3"/>
      <c r="M2668" s="12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3"/>
      <c r="M2669" s="12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3"/>
      <c r="M2670" s="12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3"/>
      <c r="M2671" s="12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3"/>
      <c r="M2672" s="12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3"/>
      <c r="M2673" s="12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3"/>
      <c r="M2674" s="12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3"/>
      <c r="M2675" s="12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3"/>
      <c r="M2676" s="12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3"/>
      <c r="M2677" s="12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3"/>
      <c r="M2678" s="12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3"/>
      <c r="M2679" s="12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3"/>
      <c r="M2680" s="12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3"/>
      <c r="M2681" s="12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3"/>
      <c r="M2682" s="12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3"/>
      <c r="M2683" s="12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3"/>
      <c r="M2684" s="12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3"/>
      <c r="M2685" s="12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3"/>
      <c r="M2686" s="12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3"/>
      <c r="M2687" s="12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3"/>
      <c r="M2688" s="12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3"/>
      <c r="M2689" s="12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3"/>
      <c r="M2690" s="12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3"/>
      <c r="M2691" s="12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3"/>
      <c r="M2692" s="12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3"/>
      <c r="M2693" s="12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3"/>
      <c r="M2694" s="12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3"/>
      <c r="M2695" s="12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3"/>
      <c r="M2696" s="12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3"/>
      <c r="M2697" s="12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3"/>
      <c r="M2698" s="12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3"/>
      <c r="M2699" s="12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3"/>
      <c r="M2700" s="12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3"/>
      <c r="M2701" s="12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3"/>
      <c r="M2702" s="12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3"/>
      <c r="M2703" s="12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3"/>
      <c r="M2704" s="12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3"/>
      <c r="M2705" s="12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3"/>
      <c r="M2706" s="12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3"/>
      <c r="M2707" s="12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3"/>
      <c r="M2708" s="12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3"/>
      <c r="M2709" s="12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3"/>
      <c r="M2710" s="12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3"/>
      <c r="M2711" s="12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3"/>
      <c r="M2712" s="12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3"/>
      <c r="M2713" s="12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3"/>
      <c r="M2714" s="12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3"/>
      <c r="M2715" s="12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3"/>
      <c r="M2716" s="12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3"/>
      <c r="M2717" s="12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3"/>
      <c r="M2718" s="12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3"/>
      <c r="M2719" s="12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3"/>
      <c r="M2720" s="12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3"/>
      <c r="M2721" s="12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3"/>
      <c r="M2722" s="12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3"/>
      <c r="M2723" s="12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3"/>
      <c r="M2724" s="12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3"/>
      <c r="M2725" s="12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3"/>
      <c r="M2726" s="12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3"/>
      <c r="M2727" s="12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3"/>
      <c r="M2728" s="12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3"/>
      <c r="M2729" s="12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3"/>
      <c r="M2730" s="12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3"/>
      <c r="M2731" s="12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3"/>
      <c r="M2732" s="12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3"/>
      <c r="M2733" s="12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3"/>
      <c r="M2734" s="12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3"/>
      <c r="M2735" s="12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3"/>
      <c r="M2736" s="12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3"/>
      <c r="M2737" s="12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3"/>
      <c r="M2738" s="12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3"/>
      <c r="M2739" s="12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3"/>
      <c r="M2740" s="12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3"/>
      <c r="M2741" s="12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3"/>
      <c r="M2742" s="12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3"/>
      <c r="M2743" s="12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3"/>
      <c r="M2744" s="12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3"/>
      <c r="M2745" s="12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3"/>
      <c r="M2746" s="12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3"/>
      <c r="M2747" s="12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3"/>
      <c r="M2748" s="12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3"/>
      <c r="M2749" s="12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3"/>
      <c r="M2750" s="12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3"/>
      <c r="M2751" s="12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3"/>
      <c r="M2752" s="12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3"/>
      <c r="M2753" s="12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3"/>
      <c r="M2754" s="12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3"/>
      <c r="M2755" s="12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3"/>
      <c r="M2756" s="12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3"/>
      <c r="M2757" s="12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3"/>
      <c r="M2758" s="12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3"/>
      <c r="M2759" s="12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3"/>
      <c r="M2760" s="12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3"/>
      <c r="M2761" s="12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3"/>
      <c r="M2762" s="12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3"/>
      <c r="M2763" s="12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3"/>
      <c r="M2764" s="12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3"/>
      <c r="M2765" s="12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3"/>
      <c r="M2766" s="12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3"/>
      <c r="M2767" s="12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3"/>
      <c r="M2768" s="12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3"/>
      <c r="M2769" s="12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3"/>
      <c r="M2770" s="12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3"/>
      <c r="M2771" s="12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3"/>
      <c r="M2772" s="12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3"/>
      <c r="M2773" s="12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3"/>
      <c r="M2774" s="12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3"/>
      <c r="M2775" s="12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3"/>
      <c r="M2776" s="12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3"/>
      <c r="M2777" s="12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3"/>
      <c r="M2778" s="12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3"/>
      <c r="M2779" s="12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3"/>
      <c r="M2780" s="12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3"/>
      <c r="M2781" s="12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3"/>
      <c r="M2782" s="12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3"/>
      <c r="M2783" s="12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3"/>
      <c r="M2784" s="12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3"/>
      <c r="M2785" s="12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3"/>
      <c r="M2786" s="12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3"/>
      <c r="M2787" s="12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3"/>
      <c r="M2788" s="12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3"/>
      <c r="M2789" s="12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3"/>
      <c r="M2790" s="12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3"/>
      <c r="M2791" s="12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3"/>
      <c r="M2792" s="12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3"/>
      <c r="M2793" s="12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3"/>
      <c r="M2794" s="12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3"/>
      <c r="M2795" s="12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3"/>
      <c r="M2796" s="12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3"/>
      <c r="M2797" s="12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3"/>
      <c r="M2798" s="12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3"/>
      <c r="M2799" s="12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3"/>
      <c r="M2800" s="12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3"/>
      <c r="M2801" s="12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3"/>
      <c r="M2802" s="12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3"/>
      <c r="M2803" s="12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3"/>
      <c r="M2804" s="12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3"/>
      <c r="M2805" s="12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3"/>
      <c r="M2806" s="12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3"/>
      <c r="M2807" s="12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3"/>
      <c r="M2808" s="12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3"/>
      <c r="M2809" s="12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3"/>
      <c r="M2810" s="12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3"/>
      <c r="M2811" s="12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3"/>
      <c r="M2812" s="12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3"/>
      <c r="M2813" s="12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3"/>
      <c r="M2814" s="12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3"/>
      <c r="M2815" s="12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3"/>
      <c r="M2816" s="12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3"/>
      <c r="M2817" s="12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3"/>
      <c r="M2818" s="12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3"/>
      <c r="M2819" s="12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3"/>
      <c r="M2820" s="12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3"/>
      <c r="M2821" s="12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3"/>
      <c r="M2822" s="12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3"/>
      <c r="M2823" s="12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3"/>
      <c r="M2824" s="12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3"/>
      <c r="M2825" s="12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3"/>
      <c r="M2826" s="12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3"/>
      <c r="M2827" s="12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3"/>
      <c r="M2828" s="12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3"/>
      <c r="M2829" s="12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3"/>
      <c r="M2830" s="12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3"/>
      <c r="M2831" s="12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3"/>
      <c r="M2832" s="12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3"/>
      <c r="M2833" s="12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3"/>
      <c r="M2834" s="12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3"/>
      <c r="M2835" s="12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3"/>
      <c r="M2836" s="12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3"/>
      <c r="M2837" s="12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3"/>
      <c r="M2838" s="12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3"/>
      <c r="M2839" s="12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3"/>
      <c r="M2840" s="12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3"/>
      <c r="M2841" s="12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3"/>
      <c r="M2842" s="12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3"/>
      <c r="M2843" s="12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3"/>
      <c r="M2844" s="12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3"/>
      <c r="M2845" s="12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3"/>
      <c r="M2846" s="12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3"/>
      <c r="M2847" s="12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3"/>
      <c r="M2848" s="12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3"/>
      <c r="M2849" s="12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3"/>
      <c r="M2850" s="12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3"/>
      <c r="M2851" s="12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3"/>
      <c r="M2852" s="12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3"/>
      <c r="M2853" s="12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3"/>
      <c r="M2854" s="12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3"/>
      <c r="M2855" s="12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3"/>
      <c r="M2856" s="12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3"/>
      <c r="M2857" s="12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3"/>
      <c r="M2858" s="12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3"/>
      <c r="M2859" s="12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3"/>
      <c r="M2860" s="12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3"/>
      <c r="M2861" s="12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3"/>
      <c r="M2862" s="12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3"/>
      <c r="M2863" s="12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3"/>
      <c r="M2864" s="12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3"/>
      <c r="M2865" s="12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3"/>
      <c r="M2866" s="12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3"/>
      <c r="M2867" s="12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3"/>
      <c r="M2868" s="12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3"/>
      <c r="M2869" s="12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3"/>
      <c r="M2870" s="12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3"/>
      <c r="M2871" s="12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3"/>
      <c r="M2872" s="12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3"/>
      <c r="M2873" s="12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3"/>
      <c r="M2874" s="12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3"/>
      <c r="M2875" s="12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3"/>
      <c r="M2876" s="12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3"/>
      <c r="M2877" s="12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3"/>
      <c r="M2878" s="12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3"/>
      <c r="M2879" s="12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3"/>
      <c r="M2880" s="12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3"/>
      <c r="M2881" s="12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3"/>
      <c r="M2882" s="12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3"/>
      <c r="M2883" s="12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3"/>
      <c r="M2884" s="12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3"/>
      <c r="M2885" s="12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3"/>
      <c r="M2886" s="12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3"/>
      <c r="M2887" s="12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3"/>
      <c r="M2888" s="12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3"/>
      <c r="M2889" s="12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3"/>
      <c r="M2890" s="12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3"/>
      <c r="M2891" s="12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3"/>
      <c r="M2892" s="12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3"/>
      <c r="M2893" s="12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3"/>
      <c r="M2894" s="12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3"/>
      <c r="M2895" s="12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3"/>
      <c r="M2896" s="12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3"/>
      <c r="M2897" s="12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3"/>
      <c r="M2898" s="12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3"/>
      <c r="M2899" s="12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3"/>
      <c r="M2900" s="12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3"/>
      <c r="M2901" s="12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3"/>
      <c r="M2902" s="12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3"/>
      <c r="M2903" s="12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3"/>
      <c r="M2904" s="12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3"/>
      <c r="M2905" s="12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3"/>
      <c r="M2906" s="12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3"/>
      <c r="M2907" s="12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3"/>
      <c r="M2908" s="12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3"/>
      <c r="M2909" s="12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3"/>
      <c r="M2910" s="12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3"/>
      <c r="M2911" s="12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3"/>
      <c r="M2912" s="12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3"/>
      <c r="M2913" s="12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3"/>
      <c r="M2914" s="12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3"/>
      <c r="M2915" s="12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3"/>
      <c r="M2916" s="12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3"/>
      <c r="M2917" s="12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3"/>
      <c r="M2918" s="12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3"/>
      <c r="M2919" s="12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3"/>
      <c r="M2920" s="12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3"/>
      <c r="M2921" s="12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3"/>
      <c r="M2922" s="12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3"/>
      <c r="M2923" s="12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3"/>
      <c r="M2924" s="12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3"/>
      <c r="M2925" s="12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3"/>
      <c r="M2926" s="12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3"/>
      <c r="M2927" s="12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3"/>
      <c r="M2928" s="12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3"/>
      <c r="M2929" s="12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3"/>
      <c r="M2930" s="12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3"/>
      <c r="M2931" s="12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3"/>
      <c r="M2932" s="12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3"/>
      <c r="M2933" s="12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3"/>
      <c r="M2934" s="12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3"/>
      <c r="M2935" s="12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3"/>
      <c r="M2936" s="12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3"/>
      <c r="M2937" s="12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3"/>
      <c r="M2938" s="12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3"/>
      <c r="M2939" s="12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3"/>
      <c r="M2940" s="12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3"/>
      <c r="M2941" s="12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3"/>
      <c r="M2942" s="12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3"/>
      <c r="M2943" s="12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3"/>
      <c r="M2944" s="12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3"/>
      <c r="M2945" s="12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3"/>
      <c r="M2946" s="12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3"/>
      <c r="M2947" s="12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3"/>
      <c r="M2948" s="12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3"/>
      <c r="M2949" s="12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3"/>
      <c r="M2950" s="12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3"/>
      <c r="M2951" s="12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3"/>
      <c r="M2952" s="12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3"/>
      <c r="M2953" s="12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3"/>
      <c r="M2954" s="12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3"/>
      <c r="M2955" s="12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3"/>
      <c r="M2956" s="12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3"/>
      <c r="M2957" s="12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3"/>
      <c r="M2958" s="12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3"/>
      <c r="M2959" s="12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3"/>
      <c r="M2960" s="12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3"/>
      <c r="M2961" s="12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3"/>
      <c r="M2962" s="12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3"/>
      <c r="M2963" s="12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3"/>
      <c r="M2964" s="12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3"/>
      <c r="M2965" s="12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3"/>
      <c r="M2966" s="12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3"/>
      <c r="M2967" s="12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3"/>
      <c r="M2968" s="12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3"/>
      <c r="M2969" s="12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3"/>
      <c r="M2970" s="12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3"/>
      <c r="M2971" s="12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3"/>
      <c r="M2972" s="12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3"/>
      <c r="M2973" s="12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3"/>
      <c r="M2974" s="12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3"/>
      <c r="M2975" s="12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3"/>
      <c r="M2976" s="12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3"/>
      <c r="M2977" s="12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3"/>
      <c r="M2978" s="12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3"/>
      <c r="M2979" s="12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3"/>
      <c r="M2980" s="12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3"/>
      <c r="M2981" s="12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3"/>
      <c r="M2982" s="12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3"/>
      <c r="M2983" s="12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3"/>
      <c r="M2984" s="12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3"/>
      <c r="M2985" s="12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3"/>
      <c r="M2986" s="12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3"/>
      <c r="M2987" s="12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3"/>
      <c r="M2988" s="12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3"/>
      <c r="M2989" s="12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3"/>
      <c r="M2990" s="12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3"/>
      <c r="M2991" s="12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3"/>
      <c r="M2992" s="12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3"/>
      <c r="M2993" s="12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3"/>
      <c r="M2994" s="12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3"/>
      <c r="M2995" s="12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3"/>
      <c r="M2996" s="12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3"/>
      <c r="M2997" s="12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3"/>
      <c r="M2998" s="12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3"/>
      <c r="M2999" s="12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3"/>
      <c r="M3000" s="12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3"/>
      <c r="M3001" s="12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3"/>
      <c r="M3002" s="12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3"/>
      <c r="M3003" s="12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3"/>
      <c r="M3004" s="12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3"/>
      <c r="M3005" s="12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3"/>
      <c r="M3006" s="12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3"/>
      <c r="M3007" s="12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3"/>
      <c r="M3008" s="12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3"/>
      <c r="M3009" s="12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3"/>
      <c r="M3010" s="12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3"/>
      <c r="M3011" s="12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3"/>
      <c r="M3012" s="12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3"/>
      <c r="M3013" s="12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3"/>
      <c r="M3014" s="12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3"/>
      <c r="M3015" s="12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3"/>
      <c r="M3016" s="12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3"/>
      <c r="M3017" s="12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3"/>
      <c r="M3018" s="12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3"/>
      <c r="M3019" s="12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3"/>
      <c r="M3020" s="12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3"/>
      <c r="M3021" s="12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3"/>
      <c r="M3022" s="12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3"/>
      <c r="M3023" s="12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3"/>
      <c r="M3024" s="12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3"/>
      <c r="M3025" s="12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3"/>
      <c r="M3026" s="12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3"/>
      <c r="M3027" s="12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3"/>
      <c r="M3028" s="12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3"/>
      <c r="M3029" s="12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3"/>
      <c r="M3030" s="12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3"/>
      <c r="M3031" s="12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3"/>
      <c r="M3032" s="12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3"/>
      <c r="M3033" s="12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3"/>
      <c r="M3034" s="12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3"/>
      <c r="M3035" s="12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3"/>
      <c r="M3036" s="12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3"/>
      <c r="M3037" s="12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3"/>
      <c r="M3038" s="12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3"/>
      <c r="M3039" s="12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3"/>
      <c r="M3040" s="12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3"/>
      <c r="M3041" s="12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3"/>
      <c r="M3042" s="12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3"/>
      <c r="M3043" s="12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3"/>
      <c r="M3044" s="12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3"/>
      <c r="M3045" s="12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3"/>
      <c r="M3046" s="12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3"/>
      <c r="M3047" s="12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3"/>
      <c r="M3048" s="12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3"/>
      <c r="M3049" s="12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3"/>
      <c r="M3050" s="12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3"/>
      <c r="M3051" s="12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3"/>
      <c r="M3052" s="12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3"/>
      <c r="M3053" s="12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3"/>
      <c r="M3054" s="12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3"/>
      <c r="M3055" s="12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3"/>
      <c r="M3056" s="12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3"/>
      <c r="M3057" s="12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3"/>
      <c r="M3058" s="12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3"/>
      <c r="M3059" s="12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3"/>
      <c r="M3060" s="12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3"/>
      <c r="M3061" s="12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3"/>
      <c r="M3062" s="12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3"/>
      <c r="M3063" s="12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3"/>
      <c r="M3064" s="12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3"/>
      <c r="M3065" s="12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3"/>
      <c r="M3066" s="12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3"/>
      <c r="M3067" s="12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3"/>
      <c r="M3068" s="12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3"/>
      <c r="M3069" s="12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3"/>
      <c r="M3070" s="12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3"/>
      <c r="M3071" s="12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3"/>
      <c r="M3072" s="12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3"/>
      <c r="M3073" s="12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3"/>
      <c r="M3074" s="12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3"/>
      <c r="M3075" s="12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3"/>
      <c r="M3076" s="12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3"/>
      <c r="M3077" s="12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3"/>
      <c r="M3078" s="12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3"/>
      <c r="M3079" s="12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3"/>
      <c r="M3080" s="12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3"/>
      <c r="M3081" s="12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3"/>
      <c r="M3082" s="12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3"/>
      <c r="M3083" s="12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3"/>
      <c r="M3084" s="12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3"/>
      <c r="M3085" s="12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3"/>
      <c r="M3086" s="12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3"/>
      <c r="M3087" s="12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3"/>
      <c r="M3088" s="12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3"/>
      <c r="M3089" s="12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3"/>
      <c r="M3090" s="12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3"/>
      <c r="M3091" s="12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3"/>
      <c r="M3092" s="12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3"/>
      <c r="M3093" s="12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3"/>
      <c r="M3094" s="12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3"/>
      <c r="M3095" s="12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3"/>
      <c r="M3096" s="12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3"/>
      <c r="M3097" s="12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3"/>
      <c r="M3098" s="12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3"/>
      <c r="M3099" s="12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3"/>
      <c r="M3100" s="12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3"/>
      <c r="M3101" s="12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3"/>
      <c r="M3102" s="12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3"/>
      <c r="M3103" s="12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3"/>
      <c r="M3104" s="12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3"/>
      <c r="M3105" s="12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3"/>
      <c r="M3106" s="12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3"/>
      <c r="M3107" s="12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3"/>
      <c r="M3108" s="12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3"/>
      <c r="M3109" s="12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3"/>
      <c r="M3110" s="12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3"/>
      <c r="M3111" s="12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3"/>
      <c r="M3112" s="12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3"/>
      <c r="M3113" s="12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3"/>
      <c r="M3114" s="12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3"/>
      <c r="M3115" s="12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3"/>
      <c r="M3116" s="12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3"/>
      <c r="M3117" s="12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3"/>
      <c r="M3118" s="12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3"/>
      <c r="M3119" s="12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3"/>
      <c r="M3120" s="12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3"/>
      <c r="M3121" s="12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3"/>
      <c r="M3122" s="12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3"/>
      <c r="M3123" s="12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3"/>
      <c r="M3124" s="12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3"/>
      <c r="M3125" s="12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3"/>
      <c r="M3126" s="12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3"/>
      <c r="M3127" s="12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3"/>
      <c r="M3128" s="12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3"/>
      <c r="M3129" s="12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3"/>
      <c r="M3130" s="12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3"/>
      <c r="M3131" s="12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3"/>
      <c r="M3132" s="12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3"/>
      <c r="M3133" s="12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3"/>
      <c r="M3134" s="12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3"/>
      <c r="M3135" s="12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3"/>
      <c r="M3136" s="12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3"/>
      <c r="M3137" s="12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3"/>
      <c r="M3138" s="12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3"/>
      <c r="M3139" s="12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3"/>
      <c r="M3140" s="12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3"/>
      <c r="M3141" s="12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3"/>
      <c r="M3142" s="12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3"/>
      <c r="M3143" s="12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3"/>
      <c r="M3144" s="12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3"/>
      <c r="M3145" s="12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3"/>
      <c r="M3146" s="12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3"/>
      <c r="M3147" s="12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3"/>
      <c r="M3148" s="12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3"/>
      <c r="M3149" s="12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3"/>
      <c r="M3150" s="12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3"/>
      <c r="M3151" s="12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3"/>
      <c r="M3152" s="12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3"/>
      <c r="M3153" s="12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3"/>
      <c r="M3154" s="12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3"/>
      <c r="M3155" s="12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3"/>
      <c r="M3156" s="12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3"/>
      <c r="M3157" s="12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3"/>
      <c r="M3158" s="12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3"/>
      <c r="M3159" s="12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3"/>
      <c r="M3160" s="12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3"/>
      <c r="M3161" s="12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3"/>
      <c r="M3162" s="12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3"/>
      <c r="M3163" s="12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3"/>
      <c r="M3164" s="12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3"/>
      <c r="M3165" s="12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3"/>
      <c r="M3166" s="12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3"/>
      <c r="M3167" s="12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3"/>
      <c r="M3168" s="12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3"/>
      <c r="M3169" s="12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3"/>
      <c r="M3170" s="12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3"/>
      <c r="M3171" s="12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3"/>
      <c r="M3172" s="12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3"/>
      <c r="M3173" s="12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3"/>
      <c r="M3174" s="12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3"/>
      <c r="M3175" s="12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3"/>
      <c r="M3176" s="12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3"/>
      <c r="M3177" s="12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3"/>
      <c r="M3178" s="12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3"/>
      <c r="M3179" s="12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3"/>
      <c r="M3180" s="12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3"/>
      <c r="M3181" s="12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3"/>
      <c r="M3182" s="12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3"/>
      <c r="M3183" s="12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3"/>
      <c r="M3184" s="12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3"/>
      <c r="M3185" s="12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3"/>
      <c r="M3186" s="12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3"/>
      <c r="M3187" s="12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3"/>
      <c r="M3188" s="12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3"/>
      <c r="M3189" s="12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3"/>
      <c r="M3190" s="12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3"/>
      <c r="M3191" s="12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3"/>
      <c r="M3192" s="12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3"/>
      <c r="M3193" s="12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3"/>
      <c r="M3194" s="12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3"/>
      <c r="M3195" s="12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3"/>
      <c r="M3196" s="12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3"/>
      <c r="M3197" s="12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3"/>
      <c r="M3198" s="12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3"/>
      <c r="M3199" s="12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3"/>
      <c r="M3200" s="12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3"/>
      <c r="M3201" s="12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3"/>
      <c r="M3202" s="12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3"/>
      <c r="M3203" s="12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3"/>
      <c r="M3204" s="12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3"/>
      <c r="M3205" s="12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3"/>
      <c r="M3206" s="12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3"/>
      <c r="M3207" s="12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3"/>
      <c r="M3208" s="12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3"/>
      <c r="M3209" s="12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3"/>
      <c r="M3210" s="12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3"/>
      <c r="M3211" s="12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3"/>
      <c r="M3212" s="12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3"/>
      <c r="M3213" s="12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3"/>
      <c r="M3214" s="12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3"/>
      <c r="M3215" s="12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3"/>
      <c r="M3216" s="12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3"/>
      <c r="M3217" s="12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3"/>
      <c r="M3218" s="12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3"/>
      <c r="M3219" s="12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3"/>
      <c r="M3220" s="12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3"/>
      <c r="M3221" s="12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3"/>
      <c r="M3222" s="12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3"/>
      <c r="M3223" s="12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3"/>
      <c r="M3224" s="12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3"/>
      <c r="M3225" s="12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3"/>
      <c r="M3226" s="12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3"/>
      <c r="M3227" s="12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3"/>
      <c r="M3228" s="12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3"/>
      <c r="M3229" s="12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3"/>
      <c r="M3230" s="12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3"/>
      <c r="M3231" s="12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3"/>
      <c r="M3232" s="12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3"/>
      <c r="M3233" s="12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3"/>
      <c r="M3234" s="12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3"/>
      <c r="M3235" s="12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3"/>
      <c r="M3236" s="12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3"/>
      <c r="M3237" s="12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3"/>
      <c r="M3238" s="12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3"/>
      <c r="M3239" s="12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3"/>
      <c r="M3240" s="12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3"/>
      <c r="M3241" s="12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3"/>
      <c r="M3242" s="12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3"/>
      <c r="M3243" s="12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3"/>
      <c r="M3244" s="12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3"/>
      <c r="M3245" s="12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3"/>
      <c r="M3246" s="12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3"/>
      <c r="M3247" s="12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3"/>
      <c r="M3248" s="12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3"/>
      <c r="M3249" s="12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3"/>
      <c r="M3250" s="12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3"/>
      <c r="M3251" s="12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3"/>
      <c r="M3252" s="12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3"/>
      <c r="M3253" s="12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3"/>
      <c r="M3254" s="12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3"/>
      <c r="M3255" s="12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3"/>
      <c r="M3256" s="12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3"/>
      <c r="M3257" s="12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3"/>
      <c r="M3258" s="12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3"/>
      <c r="M3259" s="12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3"/>
      <c r="M3260" s="12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3"/>
      <c r="M3261" s="12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3"/>
      <c r="M3262" s="12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3"/>
      <c r="M3263" s="12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3"/>
      <c r="M3264" s="12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3"/>
      <c r="M3265" s="12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3"/>
      <c r="M3266" s="12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3"/>
      <c r="M3267" s="12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3"/>
      <c r="M3268" s="12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3"/>
      <c r="M3269" s="12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3"/>
      <c r="M3270" s="12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3"/>
      <c r="M3271" s="12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3"/>
      <c r="M3272" s="12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3"/>
      <c r="M3273" s="12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3"/>
      <c r="M3274" s="12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3"/>
      <c r="M3275" s="12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3"/>
      <c r="M3276" s="12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3"/>
      <c r="M3277" s="12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3"/>
      <c r="M3278" s="12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3"/>
      <c r="M3279" s="12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3"/>
      <c r="M3280" s="12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3"/>
      <c r="M3281" s="12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3"/>
      <c r="M3282" s="12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3"/>
      <c r="M3283" s="12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3"/>
      <c r="M3284" s="12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3"/>
      <c r="M3285" s="12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3"/>
      <c r="M3286" s="12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3"/>
      <c r="M3287" s="12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3"/>
      <c r="M3288" s="12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3"/>
      <c r="M3289" s="12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3"/>
      <c r="M3290" s="12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3"/>
      <c r="M3291" s="12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3"/>
      <c r="M3292" s="12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3"/>
      <c r="M3293" s="12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3"/>
      <c r="M3294" s="12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3"/>
      <c r="M3295" s="12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3"/>
      <c r="M3296" s="12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3"/>
      <c r="M3297" s="12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3"/>
      <c r="M3298" s="12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3"/>
      <c r="M3299" s="12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3"/>
      <c r="M3300" s="12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3"/>
      <c r="M3301" s="12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3"/>
      <c r="M3302" s="12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3"/>
      <c r="M3303" s="12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3"/>
      <c r="M3304" s="12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3"/>
      <c r="M3305" s="12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3"/>
      <c r="M3306" s="12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3"/>
      <c r="M3307" s="12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</sheetData>
  <mergeCells count="69">
    <mergeCell ref="A91:B91"/>
    <mergeCell ref="A83:B83"/>
    <mergeCell ref="A85:B85"/>
    <mergeCell ref="A77:A79"/>
    <mergeCell ref="A84:B84"/>
    <mergeCell ref="A86:U86"/>
    <mergeCell ref="A87:B87"/>
    <mergeCell ref="A93:B93"/>
    <mergeCell ref="A32:B32"/>
    <mergeCell ref="A38:B38"/>
    <mergeCell ref="A33:B33"/>
    <mergeCell ref="A40:A42"/>
    <mergeCell ref="A39:B39"/>
    <mergeCell ref="A62:B62"/>
    <mergeCell ref="A63:B63"/>
    <mergeCell ref="A65:B65"/>
    <mergeCell ref="A66:B66"/>
    <mergeCell ref="A58:A60"/>
    <mergeCell ref="A37:B37"/>
    <mergeCell ref="A92:B92"/>
    <mergeCell ref="A74:B74"/>
    <mergeCell ref="A49:A51"/>
    <mergeCell ref="A52:A54"/>
    <mergeCell ref="A71:A73"/>
    <mergeCell ref="A80:A82"/>
    <mergeCell ref="A90:U90"/>
    <mergeCell ref="A88:B88"/>
    <mergeCell ref="A68:A70"/>
    <mergeCell ref="A75:B75"/>
    <mergeCell ref="A89:B89"/>
    <mergeCell ref="A76:B76"/>
    <mergeCell ref="A19:A21"/>
    <mergeCell ref="A22:A24"/>
    <mergeCell ref="A34:A36"/>
    <mergeCell ref="A67:B67"/>
    <mergeCell ref="A28:A30"/>
    <mergeCell ref="A46:A48"/>
    <mergeCell ref="A61:B61"/>
    <mergeCell ref="A31:B31"/>
    <mergeCell ref="A43:A45"/>
    <mergeCell ref="A25:A27"/>
    <mergeCell ref="A55:A57"/>
    <mergeCell ref="A64:U64"/>
    <mergeCell ref="T1:U1"/>
    <mergeCell ref="T8:U8"/>
    <mergeCell ref="S7:U7"/>
    <mergeCell ref="S8:S9"/>
    <mergeCell ref="J8:K8"/>
    <mergeCell ref="L7:L9"/>
    <mergeCell ref="N8:N9"/>
    <mergeCell ref="R7:R9"/>
    <mergeCell ref="O8:P8"/>
    <mergeCell ref="N7:P7"/>
    <mergeCell ref="Q7:Q9"/>
    <mergeCell ref="G7:G9"/>
    <mergeCell ref="M7:M9"/>
    <mergeCell ref="I8:I9"/>
    <mergeCell ref="F7:F9"/>
    <mergeCell ref="I7:K7"/>
    <mergeCell ref="H7:H8"/>
    <mergeCell ref="A16:A18"/>
    <mergeCell ref="E8:E9"/>
    <mergeCell ref="C7:E7"/>
    <mergeCell ref="D8:D9"/>
    <mergeCell ref="A13:A15"/>
    <mergeCell ref="A10:A12"/>
    <mergeCell ref="A7:A9"/>
    <mergeCell ref="B7:B9"/>
    <mergeCell ref="C8:C9"/>
  </mergeCells>
  <phoneticPr fontId="0" type="noConversion"/>
  <pageMargins left="0.75" right="0.55000000000000004" top="0.7" bottom="0.56999999999999995" header="0.37" footer="0.35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15.03.2010&amp;R
&amp;P/&amp;N</oddFooter>
  </headerFooter>
  <rowBreaks count="2" manualBreakCount="2">
    <brk id="39" max="20" man="1"/>
    <brk id="67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73"/>
  <sheetViews>
    <sheetView view="pageBreakPreview" zoomScale="75" zoomScaleNormal="100" workbookViewId="0">
      <pane xSplit="2" ySplit="9" topLeftCell="C76" activePane="bottomRight" state="frozen"/>
      <selection pane="topRight" activeCell="C1" sqref="C1"/>
      <selection pane="bottomLeft" activeCell="A10" sqref="A10"/>
      <selection pane="bottomRight" activeCell="O5" sqref="O5"/>
    </sheetView>
  </sheetViews>
  <sheetFormatPr defaultRowHeight="12.75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8" width="8.5703125" style="21" customWidth="1"/>
    <col min="9" max="9" width="6.85546875" style="21" customWidth="1"/>
    <col min="10" max="11" width="15.140625" style="21" customWidth="1"/>
    <col min="12" max="12" width="16.85546875" style="21" customWidth="1"/>
    <col min="13" max="13" width="9.5703125" style="21" customWidth="1"/>
    <col min="14" max="14" width="7" style="21" customWidth="1"/>
    <col min="15" max="15" width="15.5703125" style="21" customWidth="1"/>
    <col min="16" max="16" width="14.28515625" style="21" customWidth="1"/>
    <col min="17" max="17" width="16.7109375" style="21" customWidth="1"/>
    <col min="18" max="18" width="8.85546875" style="21" customWidth="1"/>
    <col min="19" max="19" width="6.140625" style="21" customWidth="1"/>
    <col min="20" max="20" width="14" style="21" customWidth="1"/>
    <col min="21" max="21" width="14.28515625" style="21" customWidth="1"/>
    <col min="22" max="23" width="9.140625" style="21"/>
    <col min="24" max="24" width="9.140625" style="23"/>
    <col min="25" max="16384" width="9.140625" style="3"/>
  </cols>
  <sheetData>
    <row r="1" spans="1:24" ht="18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s="5" t="s">
        <v>1</v>
      </c>
      <c r="B4" s="5"/>
      <c r="C4" s="3"/>
      <c r="D4" s="286" t="e">
        <f>#REF!</f>
        <v>#REF!</v>
      </c>
      <c r="E4" s="10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s="6" t="s">
        <v>2</v>
      </c>
      <c r="B5" s="5"/>
      <c r="C5" s="3"/>
      <c r="D5" s="5" t="s">
        <v>168</v>
      </c>
      <c r="E5" s="20" t="s">
        <v>170</v>
      </c>
      <c r="F5" s="4"/>
      <c r="G5" s="3"/>
      <c r="H5" s="307">
        <v>30.126000000000001</v>
      </c>
      <c r="I5" s="103"/>
      <c r="J5" s="103"/>
      <c r="K5" s="103"/>
      <c r="L5" s="103"/>
      <c r="M5" s="103"/>
      <c r="N5" s="103"/>
      <c r="O5" s="103" t="s">
        <v>173</v>
      </c>
      <c r="P5" s="103"/>
      <c r="Q5" s="103"/>
      <c r="R5" s="103"/>
      <c r="S5" s="3"/>
      <c r="T5" s="3"/>
      <c r="U5" s="3"/>
      <c r="V5" s="3"/>
      <c r="W5" s="3"/>
      <c r="X5" s="3"/>
    </row>
    <row r="6" spans="1:24" ht="13.5" thickBot="1">
      <c r="A6" s="6"/>
      <c r="B6" s="5"/>
      <c r="C6" s="3"/>
      <c r="D6" s="308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>
      <c r="A7" s="792" t="s">
        <v>96</v>
      </c>
      <c r="B7" s="788" t="s">
        <v>97</v>
      </c>
      <c r="C7" s="790" t="s">
        <v>5</v>
      </c>
      <c r="D7" s="790"/>
      <c r="E7" s="790"/>
      <c r="F7" s="798" t="s">
        <v>6</v>
      </c>
      <c r="G7" s="847" t="s">
        <v>7</v>
      </c>
      <c r="H7" s="794" t="s">
        <v>147</v>
      </c>
      <c r="I7" s="790" t="s">
        <v>8</v>
      </c>
      <c r="J7" s="790"/>
      <c r="K7" s="790"/>
      <c r="L7" s="798" t="s">
        <v>9</v>
      </c>
      <c r="M7" s="847" t="s">
        <v>10</v>
      </c>
      <c r="N7" s="790" t="s">
        <v>11</v>
      </c>
      <c r="O7" s="790"/>
      <c r="P7" s="790"/>
      <c r="Q7" s="798" t="s">
        <v>12</v>
      </c>
      <c r="R7" s="847" t="s">
        <v>13</v>
      </c>
      <c r="S7" s="801" t="s">
        <v>14</v>
      </c>
      <c r="T7" s="802"/>
      <c r="U7" s="803"/>
      <c r="V7" s="3"/>
      <c r="W7" s="3"/>
      <c r="X7" s="3"/>
    </row>
    <row r="8" spans="1:24" ht="37.5" customHeight="1" thickBot="1">
      <c r="A8" s="793"/>
      <c r="B8" s="788"/>
      <c r="C8" s="794" t="s">
        <v>15</v>
      </c>
      <c r="D8" s="789" t="s">
        <v>16</v>
      </c>
      <c r="E8" s="788" t="s">
        <v>17</v>
      </c>
      <c r="F8" s="798"/>
      <c r="G8" s="848"/>
      <c r="H8" s="800"/>
      <c r="I8" s="794" t="s">
        <v>15</v>
      </c>
      <c r="J8" s="788" t="s">
        <v>18</v>
      </c>
      <c r="K8" s="788"/>
      <c r="L8" s="798"/>
      <c r="M8" s="848"/>
      <c r="N8" s="794" t="s">
        <v>19</v>
      </c>
      <c r="O8" s="788" t="s">
        <v>20</v>
      </c>
      <c r="P8" s="788"/>
      <c r="Q8" s="798"/>
      <c r="R8" s="848"/>
      <c r="S8" s="794" t="s">
        <v>21</v>
      </c>
      <c r="T8" s="788" t="s">
        <v>20</v>
      </c>
      <c r="U8" s="788"/>
      <c r="V8" s="3"/>
      <c r="W8" s="3"/>
      <c r="X8" s="3"/>
    </row>
    <row r="9" spans="1:24" ht="33" customHeight="1" thickBot="1">
      <c r="A9" s="838"/>
      <c r="B9" s="788"/>
      <c r="C9" s="800"/>
      <c r="D9" s="856"/>
      <c r="E9" s="788"/>
      <c r="F9" s="798"/>
      <c r="G9" s="849"/>
      <c r="H9" s="7" t="s">
        <v>15</v>
      </c>
      <c r="I9" s="800"/>
      <c r="J9" s="7" t="s">
        <v>22</v>
      </c>
      <c r="K9" s="7" t="s">
        <v>172</v>
      </c>
      <c r="L9" s="798"/>
      <c r="M9" s="849"/>
      <c r="N9" s="800"/>
      <c r="O9" s="7" t="s">
        <v>22</v>
      </c>
      <c r="P9" s="7" t="s">
        <v>172</v>
      </c>
      <c r="Q9" s="798"/>
      <c r="R9" s="849"/>
      <c r="S9" s="800"/>
      <c r="T9" s="7" t="s">
        <v>22</v>
      </c>
      <c r="U9" s="7" t="s">
        <v>172</v>
      </c>
      <c r="V9" s="3"/>
      <c r="W9" s="3"/>
      <c r="X9" s="3"/>
    </row>
    <row r="10" spans="1:24" s="26" customFormat="1" ht="15" customHeight="1">
      <c r="A10" s="673" t="s">
        <v>98</v>
      </c>
      <c r="B10" s="91" t="s">
        <v>99</v>
      </c>
      <c r="C10" s="287">
        <f>'s.-VUC v EUR'!D11</f>
        <v>0</v>
      </c>
      <c r="D10" s="287" t="e">
        <f>'s.-VUC v EUR'!E11*'s.-VUC v EUR'!#REF!</f>
        <v>#REF!</v>
      </c>
      <c r="E10" s="287" t="e">
        <f>'s.-VUC v EUR'!F11*'s.-VUC v EUR'!#REF!</f>
        <v>#REF!</v>
      </c>
      <c r="F10" s="850"/>
      <c r="G10" s="850"/>
      <c r="H10" s="287">
        <f>'s.-VUC v EUR'!H11</f>
        <v>0</v>
      </c>
      <c r="I10" s="287">
        <f>'s.-VUC v EUR'!I11</f>
        <v>0</v>
      </c>
      <c r="J10" s="287" t="e">
        <f>'s.-VUC v EUR'!J11*'s.-VUC v EUR'!#REF!</f>
        <v>#REF!</v>
      </c>
      <c r="K10" s="287" t="e">
        <f>'s.-VUC v EUR'!K11*'s.-VUC v EUR'!#REF!</f>
        <v>#REF!</v>
      </c>
      <c r="L10" s="850"/>
      <c r="M10" s="651"/>
      <c r="N10" s="287">
        <f>'s.-VUC v EUR'!O11</f>
        <v>0</v>
      </c>
      <c r="O10" s="287" t="e">
        <f>'s.-VUC v EUR'!P11*'s.-VUC v EUR'!#REF!</f>
        <v>#REF!</v>
      </c>
      <c r="P10" s="287" t="e">
        <f>'s.-VUC v EUR'!Q11*'s.-VUC v EUR'!#REF!</f>
        <v>#REF!</v>
      </c>
      <c r="Q10" s="850"/>
      <c r="R10" s="651"/>
      <c r="S10" s="287">
        <f>'s.-VUC v EUR'!T11</f>
        <v>0</v>
      </c>
      <c r="T10" s="287" t="e">
        <f>'s.-VUC v EUR'!U11*'s.-VUC v EUR'!#REF!</f>
        <v>#REF!</v>
      </c>
      <c r="U10" s="287" t="e">
        <f>'s.-VUC v EUR'!V11*'s.-VUC v EUR'!#REF!</f>
        <v>#REF!</v>
      </c>
    </row>
    <row r="11" spans="1:24" s="26" customFormat="1" ht="15" customHeight="1">
      <c r="A11" s="843"/>
      <c r="B11" s="265" t="s">
        <v>100</v>
      </c>
      <c r="C11" s="287">
        <f>'s.-VUC v EUR'!D12</f>
        <v>0</v>
      </c>
      <c r="D11" s="287" t="e">
        <f>'s.-VUC v EUR'!E12*'s.-VUC v EUR'!#REF!</f>
        <v>#REF!</v>
      </c>
      <c r="E11" s="287" t="e">
        <f>'s.-VUC v EUR'!F12*'s.-VUC v EUR'!#REF!</f>
        <v>#REF!</v>
      </c>
      <c r="F11" s="851"/>
      <c r="G11" s="851"/>
      <c r="H11" s="287">
        <f>'s.-VUC v EUR'!H12</f>
        <v>0</v>
      </c>
      <c r="I11" s="287">
        <f>'s.-VUC v EUR'!I12</f>
        <v>0</v>
      </c>
      <c r="J11" s="287" t="e">
        <f>'s.-VUC v EUR'!J12*'s.-VUC v EUR'!#REF!</f>
        <v>#REF!</v>
      </c>
      <c r="K11" s="287" t="e">
        <f>'s.-VUC v EUR'!K12*'s.-VUC v EUR'!#REF!</f>
        <v>#REF!</v>
      </c>
      <c r="L11" s="851"/>
      <c r="M11" s="652"/>
      <c r="N11" s="287">
        <f>'s.-VUC v EUR'!O12</f>
        <v>0</v>
      </c>
      <c r="O11" s="287">
        <v>663686133.75399971</v>
      </c>
      <c r="P11" s="287">
        <v>497764572.70210004</v>
      </c>
      <c r="Q11" s="851"/>
      <c r="R11" s="652"/>
      <c r="S11" s="287">
        <f>'s.-VUC v EUR'!T12</f>
        <v>0</v>
      </c>
      <c r="T11" s="287">
        <v>82193840.093159989</v>
      </c>
      <c r="U11" s="287">
        <v>61645375.7016</v>
      </c>
      <c r="V11" s="37" t="s">
        <v>169</v>
      </c>
    </row>
    <row r="12" spans="1:24" s="26" customFormat="1" ht="15" customHeight="1">
      <c r="A12" s="843"/>
      <c r="B12" s="266" t="s">
        <v>101</v>
      </c>
      <c r="C12" s="287">
        <f>'s.-VUC v EUR'!D13</f>
        <v>0</v>
      </c>
      <c r="D12" s="287" t="e">
        <f>'s.-VUC v EUR'!E13*'s.-VUC v EUR'!#REF!</f>
        <v>#REF!</v>
      </c>
      <c r="E12" s="287" t="e">
        <f>'s.-VUC v EUR'!F13*'s.-VUC v EUR'!#REF!</f>
        <v>#REF!</v>
      </c>
      <c r="F12" s="851"/>
      <c r="G12" s="851"/>
      <c r="H12" s="287">
        <f>'s.-VUC v EUR'!H13</f>
        <v>0</v>
      </c>
      <c r="I12" s="287">
        <f>'s.-VUC v EUR'!I13</f>
        <v>0</v>
      </c>
      <c r="J12" s="287" t="e">
        <f>'s.-VUC v EUR'!J13*'s.-VUC v EUR'!#REF!</f>
        <v>#REF!</v>
      </c>
      <c r="K12" s="287" t="e">
        <f>'s.-VUC v EUR'!K13*'s.-VUC v EUR'!#REF!</f>
        <v>#REF!</v>
      </c>
      <c r="L12" s="851"/>
      <c r="M12" s="652"/>
      <c r="N12" s="287">
        <f>'s.-VUC v EUR'!O13</f>
        <v>0</v>
      </c>
      <c r="O12" s="287" t="e">
        <f>'s.-VUC v EUR'!P13*'s.-VUC v EUR'!#REF!</f>
        <v>#REF!</v>
      </c>
      <c r="P12" s="287" t="e">
        <f>'s.-VUC v EUR'!Q13*'s.-VUC v EUR'!#REF!</f>
        <v>#REF!</v>
      </c>
      <c r="Q12" s="851"/>
      <c r="R12" s="652"/>
      <c r="S12" s="287">
        <f>'s.-VUC v EUR'!T13</f>
        <v>0</v>
      </c>
      <c r="T12" s="287" t="e">
        <f>'s.-VUC v EUR'!U13*'s.-VUC v EUR'!#REF!</f>
        <v>#REF!</v>
      </c>
      <c r="U12" s="287" t="e">
        <f>'s.-VUC v EUR'!V13*'s.-VUC v EUR'!#REF!</f>
        <v>#REF!</v>
      </c>
    </row>
    <row r="13" spans="1:24" s="26" customFormat="1" ht="15" customHeight="1">
      <c r="A13" s="843"/>
      <c r="B13" s="266" t="s">
        <v>102</v>
      </c>
      <c r="C13" s="287">
        <f>'s.-VUC v EUR'!D14</f>
        <v>0</v>
      </c>
      <c r="D13" s="287" t="e">
        <f>'s.-VUC v EUR'!E14*'s.-VUC v EUR'!#REF!</f>
        <v>#REF!</v>
      </c>
      <c r="E13" s="287" t="e">
        <f>'s.-VUC v EUR'!F14*'s.-VUC v EUR'!#REF!</f>
        <v>#REF!</v>
      </c>
      <c r="F13" s="851"/>
      <c r="G13" s="851"/>
      <c r="H13" s="287">
        <f>'s.-VUC v EUR'!H14</f>
        <v>0</v>
      </c>
      <c r="I13" s="287">
        <f>'s.-VUC v EUR'!I14</f>
        <v>0</v>
      </c>
      <c r="J13" s="287" t="e">
        <f>'s.-VUC v EUR'!J14*'s.-VUC v EUR'!#REF!</f>
        <v>#REF!</v>
      </c>
      <c r="K13" s="287" t="e">
        <f>'s.-VUC v EUR'!K14*'s.-VUC v EUR'!#REF!</f>
        <v>#REF!</v>
      </c>
      <c r="L13" s="851"/>
      <c r="M13" s="652"/>
      <c r="N13" s="287">
        <f>'s.-VUC v EUR'!O14</f>
        <v>0</v>
      </c>
      <c r="O13" s="287" t="e">
        <f>'s.-VUC v EUR'!P14*'s.-VUC v EUR'!#REF!</f>
        <v>#REF!</v>
      </c>
      <c r="P13" s="287" t="e">
        <f>'s.-VUC v EUR'!Q14*'s.-VUC v EUR'!#REF!</f>
        <v>#REF!</v>
      </c>
      <c r="Q13" s="851"/>
      <c r="R13" s="652"/>
      <c r="S13" s="287">
        <f>'s.-VUC v EUR'!T14</f>
        <v>0</v>
      </c>
      <c r="T13" s="287" t="e">
        <f>'s.-VUC v EUR'!U14*'s.-VUC v EUR'!#REF!</f>
        <v>#REF!</v>
      </c>
      <c r="U13" s="287" t="e">
        <f>'s.-VUC v EUR'!V14*'s.-VUC v EUR'!#REF!</f>
        <v>#REF!</v>
      </c>
    </row>
    <row r="14" spans="1:24" s="26" customFormat="1" ht="15" customHeight="1">
      <c r="A14" s="843"/>
      <c r="B14" s="266" t="s">
        <v>103</v>
      </c>
      <c r="C14" s="287">
        <f>'s.-VUC v EUR'!D15</f>
        <v>0</v>
      </c>
      <c r="D14" s="287" t="e">
        <f>'s.-VUC v EUR'!E15*'s.-VUC v EUR'!#REF!</f>
        <v>#REF!</v>
      </c>
      <c r="E14" s="287" t="e">
        <f>'s.-VUC v EUR'!F15*'s.-VUC v EUR'!#REF!</f>
        <v>#REF!</v>
      </c>
      <c r="F14" s="851"/>
      <c r="G14" s="851"/>
      <c r="H14" s="287">
        <f>'s.-VUC v EUR'!H15</f>
        <v>0</v>
      </c>
      <c r="I14" s="287">
        <f>'s.-VUC v EUR'!I15</f>
        <v>0</v>
      </c>
      <c r="J14" s="287" t="e">
        <f>'s.-VUC v EUR'!J15*'s.-VUC v EUR'!#REF!</f>
        <v>#REF!</v>
      </c>
      <c r="K14" s="287" t="e">
        <f>'s.-VUC v EUR'!K15*'s.-VUC v EUR'!#REF!</f>
        <v>#REF!</v>
      </c>
      <c r="L14" s="851"/>
      <c r="M14" s="652"/>
      <c r="N14" s="287">
        <f>'s.-VUC v EUR'!O15</f>
        <v>0</v>
      </c>
      <c r="O14" s="287" t="e">
        <f>'s.-VUC v EUR'!P15*'s.-VUC v EUR'!#REF!</f>
        <v>#REF!</v>
      </c>
      <c r="P14" s="287" t="e">
        <f>'s.-VUC v EUR'!Q15*'s.-VUC v EUR'!#REF!</f>
        <v>#REF!</v>
      </c>
      <c r="Q14" s="851"/>
      <c r="R14" s="652"/>
      <c r="S14" s="287">
        <f>'s.-VUC v EUR'!T15</f>
        <v>0</v>
      </c>
      <c r="T14" s="287" t="e">
        <f>'s.-VUC v EUR'!U15*'s.-VUC v EUR'!#REF!</f>
        <v>#REF!</v>
      </c>
      <c r="U14" s="287" t="e">
        <f>'s.-VUC v EUR'!V15*'s.-VUC v EUR'!#REF!</f>
        <v>#REF!</v>
      </c>
    </row>
    <row r="15" spans="1:24" s="26" customFormat="1" ht="15" customHeight="1">
      <c r="A15" s="843"/>
      <c r="B15" s="266" t="s">
        <v>104</v>
      </c>
      <c r="C15" s="287">
        <f>'s.-VUC v EUR'!D16</f>
        <v>0</v>
      </c>
      <c r="D15" s="287" t="e">
        <f>'s.-VUC v EUR'!E16*'s.-VUC v EUR'!#REF!</f>
        <v>#REF!</v>
      </c>
      <c r="E15" s="287" t="e">
        <f>'s.-VUC v EUR'!F16*'s.-VUC v EUR'!#REF!</f>
        <v>#REF!</v>
      </c>
      <c r="F15" s="851"/>
      <c r="G15" s="851"/>
      <c r="H15" s="287">
        <f>'s.-VUC v EUR'!H16</f>
        <v>0</v>
      </c>
      <c r="I15" s="287">
        <f>'s.-VUC v EUR'!I16</f>
        <v>0</v>
      </c>
      <c r="J15" s="287" t="e">
        <f>'s.-VUC v EUR'!J16*'s.-VUC v EUR'!#REF!</f>
        <v>#REF!</v>
      </c>
      <c r="K15" s="287" t="e">
        <f>'s.-VUC v EUR'!K16*'s.-VUC v EUR'!#REF!</f>
        <v>#REF!</v>
      </c>
      <c r="L15" s="851"/>
      <c r="M15" s="652"/>
      <c r="N15" s="287">
        <f>'s.-VUC v EUR'!O16</f>
        <v>0</v>
      </c>
      <c r="O15" s="287">
        <v>451808654.93599987</v>
      </c>
      <c r="P15" s="287">
        <v>338856478.4978199</v>
      </c>
      <c r="Q15" s="851"/>
      <c r="R15" s="652"/>
      <c r="S15" s="287">
        <f>'s.-VUC v EUR'!T16</f>
        <v>0</v>
      </c>
      <c r="T15" s="287">
        <v>115521197.51492001</v>
      </c>
      <c r="U15" s="287">
        <v>86640896.729259998</v>
      </c>
      <c r="V15" s="37" t="s">
        <v>169</v>
      </c>
    </row>
    <row r="16" spans="1:24" s="26" customFormat="1" ht="15" customHeight="1">
      <c r="A16" s="843"/>
      <c r="B16" s="266" t="s">
        <v>105</v>
      </c>
      <c r="C16" s="287">
        <f>'s.-VUC v EUR'!D17</f>
        <v>0</v>
      </c>
      <c r="D16" s="287" t="e">
        <f>'s.-VUC v EUR'!E17*'s.-VUC v EUR'!#REF!</f>
        <v>#REF!</v>
      </c>
      <c r="E16" s="287" t="e">
        <f>'s.-VUC v EUR'!F17*'s.-VUC v EUR'!#REF!</f>
        <v>#REF!</v>
      </c>
      <c r="F16" s="851"/>
      <c r="G16" s="851"/>
      <c r="H16" s="287">
        <f>'s.-VUC v EUR'!H17</f>
        <v>0</v>
      </c>
      <c r="I16" s="287">
        <f>'s.-VUC v EUR'!I17</f>
        <v>0</v>
      </c>
      <c r="J16" s="287" t="e">
        <f>'s.-VUC v EUR'!J17*'s.-VUC v EUR'!#REF!</f>
        <v>#REF!</v>
      </c>
      <c r="K16" s="287" t="e">
        <f>'s.-VUC v EUR'!K17*'s.-VUC v EUR'!#REF!</f>
        <v>#REF!</v>
      </c>
      <c r="L16" s="851"/>
      <c r="M16" s="652"/>
      <c r="N16" s="287">
        <f>'s.-VUC v EUR'!O17</f>
        <v>0</v>
      </c>
      <c r="O16" s="287">
        <v>649500006.8054198</v>
      </c>
      <c r="P16" s="287">
        <v>487124979.57228005</v>
      </c>
      <c r="Q16" s="851"/>
      <c r="R16" s="652"/>
      <c r="S16" s="287">
        <f>'s.-VUC v EUR'!T17</f>
        <v>0</v>
      </c>
      <c r="T16" s="287">
        <v>131115360.51263998</v>
      </c>
      <c r="U16" s="287">
        <v>98336517.673140004</v>
      </c>
      <c r="V16" s="37" t="s">
        <v>169</v>
      </c>
    </row>
    <row r="17" spans="1:22" s="26" customFormat="1" ht="15" customHeight="1" thickBot="1">
      <c r="A17" s="844"/>
      <c r="B17" s="268" t="s">
        <v>106</v>
      </c>
      <c r="C17" s="287">
        <f>'s.-VUC v EUR'!D18</f>
        <v>0</v>
      </c>
      <c r="D17" s="287" t="e">
        <f>'s.-VUC v EUR'!E18*'s.-VUC v EUR'!#REF!</f>
        <v>#REF!</v>
      </c>
      <c r="E17" s="287" t="e">
        <f>'s.-VUC v EUR'!F18*'s.-VUC v EUR'!#REF!</f>
        <v>#REF!</v>
      </c>
      <c r="F17" s="852"/>
      <c r="G17" s="852"/>
      <c r="H17" s="287">
        <f>'s.-VUC v EUR'!H18</f>
        <v>0</v>
      </c>
      <c r="I17" s="287">
        <f>'s.-VUC v EUR'!I18</f>
        <v>0</v>
      </c>
      <c r="J17" s="287" t="e">
        <f>'s.-VUC v EUR'!J18*'s.-VUC v EUR'!#REF!</f>
        <v>#REF!</v>
      </c>
      <c r="K17" s="287" t="e">
        <f>'s.-VUC v EUR'!K18*'s.-VUC v EUR'!#REF!</f>
        <v>#REF!</v>
      </c>
      <c r="L17" s="852"/>
      <c r="M17" s="881"/>
      <c r="N17" s="287">
        <f>'s.-VUC v EUR'!O18</f>
        <v>0</v>
      </c>
      <c r="O17" s="287">
        <v>535633906.39972001</v>
      </c>
      <c r="P17" s="287">
        <v>401725406.1508801</v>
      </c>
      <c r="Q17" s="852"/>
      <c r="R17" s="881"/>
      <c r="S17" s="287">
        <f>'s.-VUC v EUR'!T18</f>
        <v>0</v>
      </c>
      <c r="T17" s="287">
        <v>32890394.453620002</v>
      </c>
      <c r="U17" s="287">
        <v>24667793.65608</v>
      </c>
      <c r="V17" s="37" t="s">
        <v>169</v>
      </c>
    </row>
    <row r="18" spans="1:22" s="26" customFormat="1" ht="28.5" customHeight="1" thickBot="1">
      <c r="A18" s="845" t="s">
        <v>107</v>
      </c>
      <c r="B18" s="846"/>
      <c r="C18" s="135">
        <f>SUM(C10:C17)</f>
        <v>0</v>
      </c>
      <c r="D18" s="135" t="e">
        <f>SUM(D10:D17)</f>
        <v>#REF!</v>
      </c>
      <c r="E18" s="135" t="e">
        <f>SUM(E10:E17)</f>
        <v>#REF!</v>
      </c>
      <c r="F18" s="136" t="e">
        <f>'s.-VUC v EUR'!#REF!*'s.-VUC v EUR'!#REF!</f>
        <v>#REF!</v>
      </c>
      <c r="G18" s="137" t="e">
        <f>E18/F18</f>
        <v>#REF!</v>
      </c>
      <c r="H18" s="135">
        <f>SUM(H10:H17)</f>
        <v>0</v>
      </c>
      <c r="I18" s="135">
        <f>SUM(I10:I17)</f>
        <v>0</v>
      </c>
      <c r="J18" s="135" t="e">
        <f>SUM(J10:J17)</f>
        <v>#REF!</v>
      </c>
      <c r="K18" s="135" t="e">
        <f>SUM(K10:K17)</f>
        <v>#REF!</v>
      </c>
      <c r="L18" s="135" t="e">
        <f>F18-J18</f>
        <v>#REF!</v>
      </c>
      <c r="M18" s="138" t="e">
        <f>J18/F18</f>
        <v>#REF!</v>
      </c>
      <c r="N18" s="139">
        <f>SUM(N10:N17)</f>
        <v>0</v>
      </c>
      <c r="O18" s="135" t="e">
        <f>SUM(O10:O17)</f>
        <v>#REF!</v>
      </c>
      <c r="P18" s="135" t="e">
        <f>SUM(P10:P17)</f>
        <v>#REF!</v>
      </c>
      <c r="Q18" s="135" t="e">
        <f>F18-O18</f>
        <v>#REF!</v>
      </c>
      <c r="R18" s="138" t="e">
        <f>O18/F18</f>
        <v>#REF!</v>
      </c>
      <c r="S18" s="139">
        <f>SUM(S10:S17)</f>
        <v>0</v>
      </c>
      <c r="T18" s="135" t="e">
        <f>SUM(T10:T17)</f>
        <v>#REF!</v>
      </c>
      <c r="U18" s="135" t="e">
        <f>SUM(U10:U17)</f>
        <v>#REF!</v>
      </c>
    </row>
    <row r="19" spans="1:22" s="26" customFormat="1" ht="15" customHeight="1">
      <c r="A19" s="672" t="s">
        <v>141</v>
      </c>
      <c r="B19" s="91" t="s">
        <v>99</v>
      </c>
      <c r="C19" s="287">
        <f>'s.-VUC v EUR'!D21</f>
        <v>0</v>
      </c>
      <c r="D19" s="287" t="e">
        <f>'s.-VUC v EUR'!E21*'s.-VUC v EUR'!#REF!</f>
        <v>#REF!</v>
      </c>
      <c r="E19" s="287" t="e">
        <f>'s.-VUC v EUR'!F21*'s.-VUC v EUR'!#REF!</f>
        <v>#REF!</v>
      </c>
      <c r="F19" s="850"/>
      <c r="G19" s="850"/>
      <c r="H19" s="287">
        <f>'s.-VUC v EUR'!H21</f>
        <v>0</v>
      </c>
      <c r="I19" s="287">
        <f>'s.-VUC v EUR'!I21</f>
        <v>0</v>
      </c>
      <c r="J19" s="287" t="e">
        <f>'s.-VUC v EUR'!J21*'s.-VUC v EUR'!#REF!</f>
        <v>#REF!</v>
      </c>
      <c r="K19" s="287" t="e">
        <f>'s.-VUC v EUR'!K21*'s.-VUC v EUR'!#REF!</f>
        <v>#REF!</v>
      </c>
      <c r="L19" s="850"/>
      <c r="M19" s="651"/>
      <c r="N19" s="287">
        <f>'s.-VUC v EUR'!O21</f>
        <v>0</v>
      </c>
      <c r="O19" s="287" t="e">
        <f>'s.-VUC v EUR'!P21*'s.-VUC v EUR'!#REF!</f>
        <v>#REF!</v>
      </c>
      <c r="P19" s="287" t="e">
        <f>'s.-VUC v EUR'!Q21*'s.-VUC v EUR'!#REF!</f>
        <v>#REF!</v>
      </c>
      <c r="Q19" s="850"/>
      <c r="R19" s="651"/>
      <c r="S19" s="287">
        <f>'s.-VUC v EUR'!T21</f>
        <v>0</v>
      </c>
      <c r="T19" s="287" t="e">
        <f>'s.-VUC v EUR'!U21*'s.-VUC v EUR'!#REF!</f>
        <v>#REF!</v>
      </c>
      <c r="U19" s="287" t="e">
        <f>'s.-VUC v EUR'!V21*'s.-VUC v EUR'!#REF!</f>
        <v>#REF!</v>
      </c>
    </row>
    <row r="20" spans="1:22" s="26" customFormat="1" ht="15" customHeight="1">
      <c r="A20" s="843"/>
      <c r="B20" s="265" t="s">
        <v>100</v>
      </c>
      <c r="C20" s="287">
        <f>'s.-VUC v EUR'!D22</f>
        <v>0</v>
      </c>
      <c r="D20" s="287" t="e">
        <f>'s.-VUC v EUR'!E22*'s.-VUC v EUR'!#REF!</f>
        <v>#REF!</v>
      </c>
      <c r="E20" s="287" t="e">
        <f>'s.-VUC v EUR'!F22*'s.-VUC v EUR'!#REF!</f>
        <v>#REF!</v>
      </c>
      <c r="F20" s="851"/>
      <c r="G20" s="851"/>
      <c r="H20" s="287">
        <f>'s.-VUC v EUR'!H22</f>
        <v>0</v>
      </c>
      <c r="I20" s="287">
        <f>'s.-VUC v EUR'!I22</f>
        <v>0</v>
      </c>
      <c r="J20" s="287" t="e">
        <f>'s.-VUC v EUR'!J22*'s.-VUC v EUR'!#REF!</f>
        <v>#REF!</v>
      </c>
      <c r="K20" s="287" t="e">
        <f>'s.-VUC v EUR'!K22*'s.-VUC v EUR'!#REF!</f>
        <v>#REF!</v>
      </c>
      <c r="L20" s="851"/>
      <c r="M20" s="652"/>
      <c r="N20" s="287">
        <f>'s.-VUC v EUR'!O22</f>
        <v>0</v>
      </c>
      <c r="O20" s="287" t="e">
        <f>'s.-VUC v EUR'!P22*'s.-VUC v EUR'!#REF!</f>
        <v>#REF!</v>
      </c>
      <c r="P20" s="287" t="e">
        <f>'s.-VUC v EUR'!Q22*'s.-VUC v EUR'!#REF!</f>
        <v>#REF!</v>
      </c>
      <c r="Q20" s="851"/>
      <c r="R20" s="652"/>
      <c r="S20" s="287">
        <f>'s.-VUC v EUR'!T22</f>
        <v>0</v>
      </c>
      <c r="T20" s="287" t="e">
        <f>'s.-VUC v EUR'!U22*'s.-VUC v EUR'!#REF!</f>
        <v>#REF!</v>
      </c>
      <c r="U20" s="287" t="e">
        <f>'s.-VUC v EUR'!V22*'s.-VUC v EUR'!#REF!</f>
        <v>#REF!</v>
      </c>
    </row>
    <row r="21" spans="1:22" s="26" customFormat="1" ht="15" customHeight="1">
      <c r="A21" s="843"/>
      <c r="B21" s="266" t="s">
        <v>101</v>
      </c>
      <c r="C21" s="287">
        <f>'s.-VUC v EUR'!D23</f>
        <v>0</v>
      </c>
      <c r="D21" s="287" t="e">
        <f>'s.-VUC v EUR'!E23*'s.-VUC v EUR'!#REF!</f>
        <v>#REF!</v>
      </c>
      <c r="E21" s="287" t="e">
        <f>'s.-VUC v EUR'!F23*'s.-VUC v EUR'!#REF!</f>
        <v>#REF!</v>
      </c>
      <c r="F21" s="851"/>
      <c r="G21" s="851"/>
      <c r="H21" s="287">
        <f>'s.-VUC v EUR'!H23</f>
        <v>0</v>
      </c>
      <c r="I21" s="287">
        <f>'s.-VUC v EUR'!I23</f>
        <v>0</v>
      </c>
      <c r="J21" s="287" t="e">
        <f>'s.-VUC v EUR'!J23*'s.-VUC v EUR'!#REF!</f>
        <v>#REF!</v>
      </c>
      <c r="K21" s="287" t="e">
        <f>'s.-VUC v EUR'!K23*'s.-VUC v EUR'!#REF!</f>
        <v>#REF!</v>
      </c>
      <c r="L21" s="851"/>
      <c r="M21" s="652"/>
      <c r="N21" s="287">
        <f>'s.-VUC v EUR'!O23</f>
        <v>0</v>
      </c>
      <c r="O21" s="287" t="e">
        <f>'s.-VUC v EUR'!P23*'s.-VUC v EUR'!#REF!</f>
        <v>#REF!</v>
      </c>
      <c r="P21" s="287" t="e">
        <f>'s.-VUC v EUR'!Q23*'s.-VUC v EUR'!#REF!</f>
        <v>#REF!</v>
      </c>
      <c r="Q21" s="851"/>
      <c r="R21" s="652"/>
      <c r="S21" s="287">
        <f>'s.-VUC v EUR'!T23</f>
        <v>0</v>
      </c>
      <c r="T21" s="287" t="e">
        <f>'s.-VUC v EUR'!U23*'s.-VUC v EUR'!#REF!</f>
        <v>#REF!</v>
      </c>
      <c r="U21" s="287" t="e">
        <f>'s.-VUC v EUR'!V23*'s.-VUC v EUR'!#REF!</f>
        <v>#REF!</v>
      </c>
    </row>
    <row r="22" spans="1:22" s="26" customFormat="1" ht="15" customHeight="1">
      <c r="A22" s="843"/>
      <c r="B22" s="266" t="s">
        <v>102</v>
      </c>
      <c r="C22" s="287">
        <f>'s.-VUC v EUR'!D24</f>
        <v>0</v>
      </c>
      <c r="D22" s="287" t="e">
        <f>'s.-VUC v EUR'!E24*'s.-VUC v EUR'!#REF!</f>
        <v>#REF!</v>
      </c>
      <c r="E22" s="287" t="e">
        <f>'s.-VUC v EUR'!F24*'s.-VUC v EUR'!#REF!</f>
        <v>#REF!</v>
      </c>
      <c r="F22" s="851"/>
      <c r="G22" s="851"/>
      <c r="H22" s="287">
        <f>'s.-VUC v EUR'!H24</f>
        <v>0</v>
      </c>
      <c r="I22" s="287">
        <f>'s.-VUC v EUR'!I24</f>
        <v>0</v>
      </c>
      <c r="J22" s="287" t="e">
        <f>'s.-VUC v EUR'!J24*'s.-VUC v EUR'!#REF!</f>
        <v>#REF!</v>
      </c>
      <c r="K22" s="287" t="e">
        <f>'s.-VUC v EUR'!K24*'s.-VUC v EUR'!#REF!</f>
        <v>#REF!</v>
      </c>
      <c r="L22" s="851"/>
      <c r="M22" s="652"/>
      <c r="N22" s="287">
        <f>'s.-VUC v EUR'!O24</f>
        <v>0</v>
      </c>
      <c r="O22" s="287" t="e">
        <f>'s.-VUC v EUR'!P24*'s.-VUC v EUR'!#REF!</f>
        <v>#REF!</v>
      </c>
      <c r="P22" s="287" t="e">
        <f>'s.-VUC v EUR'!Q24*'s.-VUC v EUR'!#REF!</f>
        <v>#REF!</v>
      </c>
      <c r="Q22" s="851"/>
      <c r="R22" s="652"/>
      <c r="S22" s="287">
        <f>'s.-VUC v EUR'!T24</f>
        <v>0</v>
      </c>
      <c r="T22" s="287" t="e">
        <f>'s.-VUC v EUR'!U24*'s.-VUC v EUR'!#REF!</f>
        <v>#REF!</v>
      </c>
      <c r="U22" s="287" t="e">
        <f>'s.-VUC v EUR'!V24*'s.-VUC v EUR'!#REF!</f>
        <v>#REF!</v>
      </c>
    </row>
    <row r="23" spans="1:22" s="26" customFormat="1" ht="15" customHeight="1">
      <c r="A23" s="843"/>
      <c r="B23" s="266" t="s">
        <v>103</v>
      </c>
      <c r="C23" s="287">
        <f>'s.-VUC v EUR'!D25</f>
        <v>0</v>
      </c>
      <c r="D23" s="287" t="e">
        <f>'s.-VUC v EUR'!E25*'s.-VUC v EUR'!#REF!</f>
        <v>#REF!</v>
      </c>
      <c r="E23" s="287" t="e">
        <f>'s.-VUC v EUR'!F25*'s.-VUC v EUR'!#REF!</f>
        <v>#REF!</v>
      </c>
      <c r="F23" s="851"/>
      <c r="G23" s="851"/>
      <c r="H23" s="287">
        <f>'s.-VUC v EUR'!H25</f>
        <v>0</v>
      </c>
      <c r="I23" s="287">
        <f>'s.-VUC v EUR'!I25</f>
        <v>0</v>
      </c>
      <c r="J23" s="287" t="e">
        <f>'s.-VUC v EUR'!J25*'s.-VUC v EUR'!#REF!</f>
        <v>#REF!</v>
      </c>
      <c r="K23" s="287" t="e">
        <f>'s.-VUC v EUR'!K25*'s.-VUC v EUR'!#REF!</f>
        <v>#REF!</v>
      </c>
      <c r="L23" s="851"/>
      <c r="M23" s="652"/>
      <c r="N23" s="287">
        <f>'s.-VUC v EUR'!O25</f>
        <v>0</v>
      </c>
      <c r="O23" s="287" t="e">
        <f>'s.-VUC v EUR'!P25*'s.-VUC v EUR'!#REF!</f>
        <v>#REF!</v>
      </c>
      <c r="P23" s="287" t="e">
        <f>'s.-VUC v EUR'!Q25*'s.-VUC v EUR'!#REF!</f>
        <v>#REF!</v>
      </c>
      <c r="Q23" s="851"/>
      <c r="R23" s="652"/>
      <c r="S23" s="287">
        <f>'s.-VUC v EUR'!T25</f>
        <v>0</v>
      </c>
      <c r="T23" s="287" t="e">
        <f>'s.-VUC v EUR'!U25*'s.-VUC v EUR'!#REF!</f>
        <v>#REF!</v>
      </c>
      <c r="U23" s="287" t="e">
        <f>'s.-VUC v EUR'!V25*'s.-VUC v EUR'!#REF!</f>
        <v>#REF!</v>
      </c>
    </row>
    <row r="24" spans="1:22" s="26" customFormat="1" ht="15" customHeight="1">
      <c r="A24" s="843"/>
      <c r="B24" s="266" t="s">
        <v>104</v>
      </c>
      <c r="C24" s="287">
        <f>'s.-VUC v EUR'!D26</f>
        <v>0</v>
      </c>
      <c r="D24" s="287" t="e">
        <f>'s.-VUC v EUR'!E26*'s.-VUC v EUR'!#REF!</f>
        <v>#REF!</v>
      </c>
      <c r="E24" s="287" t="e">
        <f>'s.-VUC v EUR'!F26*'s.-VUC v EUR'!#REF!</f>
        <v>#REF!</v>
      </c>
      <c r="F24" s="851"/>
      <c r="G24" s="851"/>
      <c r="H24" s="287">
        <f>'s.-VUC v EUR'!H26</f>
        <v>0</v>
      </c>
      <c r="I24" s="287">
        <f>'s.-VUC v EUR'!I26</f>
        <v>0</v>
      </c>
      <c r="J24" s="287" t="e">
        <f>'s.-VUC v EUR'!J26*'s.-VUC v EUR'!#REF!</f>
        <v>#REF!</v>
      </c>
      <c r="K24" s="287" t="e">
        <f>'s.-VUC v EUR'!K26*'s.-VUC v EUR'!#REF!</f>
        <v>#REF!</v>
      </c>
      <c r="L24" s="851"/>
      <c r="M24" s="652"/>
      <c r="N24" s="287">
        <f>'s.-VUC v EUR'!O26</f>
        <v>0</v>
      </c>
      <c r="O24" s="287">
        <v>180569639.41539997</v>
      </c>
      <c r="P24" s="287">
        <v>135427226.85336</v>
      </c>
      <c r="Q24" s="851"/>
      <c r="R24" s="652"/>
      <c r="S24" s="287">
        <f>'s.-VUC v EUR'!T26</f>
        <v>0</v>
      </c>
      <c r="T24" s="287">
        <v>48956224.065180004</v>
      </c>
      <c r="U24" s="287">
        <v>36717166.919160001</v>
      </c>
      <c r="V24" s="37" t="s">
        <v>169</v>
      </c>
    </row>
    <row r="25" spans="1:22" s="26" customFormat="1" ht="15" customHeight="1">
      <c r="A25" s="843"/>
      <c r="B25" s="266" t="s">
        <v>105</v>
      </c>
      <c r="C25" s="287">
        <f>'s.-VUC v EUR'!D27</f>
        <v>0</v>
      </c>
      <c r="D25" s="287" t="e">
        <f>'s.-VUC v EUR'!E27*'s.-VUC v EUR'!#REF!</f>
        <v>#REF!</v>
      </c>
      <c r="E25" s="287" t="e">
        <f>'s.-VUC v EUR'!F27*'s.-VUC v EUR'!#REF!</f>
        <v>#REF!</v>
      </c>
      <c r="F25" s="851"/>
      <c r="G25" s="851"/>
      <c r="H25" s="287">
        <f>'s.-VUC v EUR'!H27</f>
        <v>0</v>
      </c>
      <c r="I25" s="287">
        <f>'s.-VUC v EUR'!I27</f>
        <v>0</v>
      </c>
      <c r="J25" s="287" t="e">
        <f>'s.-VUC v EUR'!J27*'s.-VUC v EUR'!#REF!</f>
        <v>#REF!</v>
      </c>
      <c r="K25" s="287" t="e">
        <f>'s.-VUC v EUR'!K27*'s.-VUC v EUR'!#REF!</f>
        <v>#REF!</v>
      </c>
      <c r="L25" s="851"/>
      <c r="M25" s="652"/>
      <c r="N25" s="287">
        <f>'s.-VUC v EUR'!O27</f>
        <v>0</v>
      </c>
      <c r="O25" s="287">
        <v>314182753.74706006</v>
      </c>
      <c r="P25" s="287">
        <v>235637062.57490003</v>
      </c>
      <c r="Q25" s="851"/>
      <c r="R25" s="652"/>
      <c r="S25" s="287">
        <f>'s.-VUC v EUR'!T27</f>
        <v>0</v>
      </c>
      <c r="T25" s="287">
        <v>103898965.72905999</v>
      </c>
      <c r="U25" s="287">
        <v>77924223.670220003</v>
      </c>
      <c r="V25" s="37" t="s">
        <v>169</v>
      </c>
    </row>
    <row r="26" spans="1:22" s="26" customFormat="1" ht="15" customHeight="1" thickBot="1">
      <c r="A26" s="844"/>
      <c r="B26" s="268" t="s">
        <v>106</v>
      </c>
      <c r="C26" s="287">
        <f>'s.-VUC v EUR'!D28</f>
        <v>0</v>
      </c>
      <c r="D26" s="287" t="e">
        <f>'s.-VUC v EUR'!E28*'s.-VUC v EUR'!#REF!</f>
        <v>#REF!</v>
      </c>
      <c r="E26" s="287" t="e">
        <f>'s.-VUC v EUR'!F28*'s.-VUC v EUR'!#REF!</f>
        <v>#REF!</v>
      </c>
      <c r="F26" s="852"/>
      <c r="G26" s="852"/>
      <c r="H26" s="287">
        <f>'s.-VUC v EUR'!H28</f>
        <v>0</v>
      </c>
      <c r="I26" s="287">
        <f>'s.-VUC v EUR'!I28</f>
        <v>0</v>
      </c>
      <c r="J26" s="287" t="e">
        <f>'s.-VUC v EUR'!J28*'s.-VUC v EUR'!#REF!</f>
        <v>#REF!</v>
      </c>
      <c r="K26" s="287" t="e">
        <f>'s.-VUC v EUR'!K28*'s.-VUC v EUR'!#REF!</f>
        <v>#REF!</v>
      </c>
      <c r="L26" s="852"/>
      <c r="M26" s="881"/>
      <c r="N26" s="287">
        <f>'s.-VUC v EUR'!O28</f>
        <v>0</v>
      </c>
      <c r="O26" s="287" t="e">
        <f>'s.-VUC v EUR'!P28*'s.-VUC v EUR'!#REF!</f>
        <v>#REF!</v>
      </c>
      <c r="P26" s="287" t="e">
        <f>'s.-VUC v EUR'!Q28*'s.-VUC v EUR'!#REF!</f>
        <v>#REF!</v>
      </c>
      <c r="Q26" s="852"/>
      <c r="R26" s="881"/>
      <c r="S26" s="287">
        <f>'s.-VUC v EUR'!T28</f>
        <v>0</v>
      </c>
      <c r="T26" s="287" t="e">
        <f>'s.-VUC v EUR'!U28*'s.-VUC v EUR'!#REF!</f>
        <v>#REF!</v>
      </c>
      <c r="U26" s="287" t="e">
        <f>'s.-VUC v EUR'!V28*'s.-VUC v EUR'!#REF!</f>
        <v>#REF!</v>
      </c>
    </row>
    <row r="27" spans="1:22" s="28" customFormat="1" ht="25.5" customHeight="1" thickBot="1">
      <c r="A27" s="845" t="s">
        <v>108</v>
      </c>
      <c r="B27" s="846"/>
      <c r="C27" s="135">
        <f>SUM(C19:C26)</f>
        <v>0</v>
      </c>
      <c r="D27" s="135" t="e">
        <f>SUM(D19:D26)</f>
        <v>#REF!</v>
      </c>
      <c r="E27" s="135" t="e">
        <f>SUM(E19:E26)</f>
        <v>#REF!</v>
      </c>
      <c r="F27" s="135" t="e">
        <f>'s.-VUC v EUR'!#REF!*'s.-VUC v EUR'!#REF!</f>
        <v>#REF!</v>
      </c>
      <c r="G27" s="137" t="e">
        <f>E27/F27</f>
        <v>#REF!</v>
      </c>
      <c r="H27" s="135">
        <f>SUM(H19:H26)</f>
        <v>0</v>
      </c>
      <c r="I27" s="135">
        <f>SUM(I19:I26)</f>
        <v>0</v>
      </c>
      <c r="J27" s="135" t="e">
        <f>SUM(J19:J26)</f>
        <v>#REF!</v>
      </c>
      <c r="K27" s="135" t="e">
        <f>SUM(K19:K26)</f>
        <v>#REF!</v>
      </c>
      <c r="L27" s="135" t="e">
        <f>F27-J27</f>
        <v>#REF!</v>
      </c>
      <c r="M27" s="138" t="e">
        <f>J27/F27</f>
        <v>#REF!</v>
      </c>
      <c r="N27" s="135">
        <f>SUM(N19:N26)</f>
        <v>0</v>
      </c>
      <c r="O27" s="135" t="e">
        <f>SUM(O19:O26)</f>
        <v>#REF!</v>
      </c>
      <c r="P27" s="135" t="e">
        <f>SUM(P19:P26)</f>
        <v>#REF!</v>
      </c>
      <c r="Q27" s="135" t="e">
        <f>F27-O27</f>
        <v>#REF!</v>
      </c>
      <c r="R27" s="138" t="e">
        <f>O27/F27</f>
        <v>#REF!</v>
      </c>
      <c r="S27" s="139">
        <f>SUM(S19:S26)</f>
        <v>0</v>
      </c>
      <c r="T27" s="135" t="e">
        <f>SUM(T19:T26)</f>
        <v>#REF!</v>
      </c>
      <c r="U27" s="135" t="e">
        <f>SUM(U19:U26)</f>
        <v>#REF!</v>
      </c>
    </row>
    <row r="28" spans="1:22" s="28" customFormat="1" ht="15" customHeight="1">
      <c r="A28" s="673" t="s">
        <v>142</v>
      </c>
      <c r="B28" s="91" t="s">
        <v>99</v>
      </c>
      <c r="C28" s="287">
        <f>'s.-VUC v EUR'!D29</f>
        <v>0</v>
      </c>
      <c r="D28" s="287" t="e">
        <f>'s.-VUC v EUR'!E29*'s.-VUC v EUR'!#REF!</f>
        <v>#REF!</v>
      </c>
      <c r="E28" s="287" t="e">
        <f>'s.-VUC v EUR'!F29*'s.-VUC v EUR'!#REF!</f>
        <v>#REF!</v>
      </c>
      <c r="F28" s="850"/>
      <c r="G28" s="850"/>
      <c r="H28" s="287">
        <f>'s.-VUC v EUR'!H29</f>
        <v>0</v>
      </c>
      <c r="I28" s="287">
        <f>'s.-VUC v EUR'!I29</f>
        <v>0</v>
      </c>
      <c r="J28" s="287" t="e">
        <f>'s.-VUC v EUR'!J29*'s.-VUC v EUR'!#REF!</f>
        <v>#REF!</v>
      </c>
      <c r="K28" s="287" t="e">
        <f>'s.-VUC v EUR'!K29*'s.-VUC v EUR'!#REF!</f>
        <v>#REF!</v>
      </c>
      <c r="L28" s="850"/>
      <c r="M28" s="651"/>
      <c r="N28" s="287">
        <f>'s.-VUC v EUR'!O29</f>
        <v>0</v>
      </c>
      <c r="O28" s="287" t="e">
        <f>'s.-VUC v EUR'!P29*'s.-VUC v EUR'!#REF!</f>
        <v>#REF!</v>
      </c>
      <c r="P28" s="287" t="e">
        <f>'s.-VUC v EUR'!Q29*'s.-VUC v EUR'!#REF!</f>
        <v>#REF!</v>
      </c>
      <c r="Q28" s="850"/>
      <c r="R28" s="651"/>
      <c r="S28" s="287">
        <f>'s.-VUC v EUR'!T29</f>
        <v>0</v>
      </c>
      <c r="T28" s="287" t="e">
        <f>'s.-VUC v EUR'!U29*'s.-VUC v EUR'!#REF!</f>
        <v>#REF!</v>
      </c>
      <c r="U28" s="287" t="e">
        <f>'s.-VUC v EUR'!V29*'s.-VUC v EUR'!#REF!</f>
        <v>#REF!</v>
      </c>
    </row>
    <row r="29" spans="1:22" s="28" customFormat="1" ht="15" customHeight="1">
      <c r="A29" s="675"/>
      <c r="B29" s="265" t="s">
        <v>100</v>
      </c>
      <c r="C29" s="287">
        <f>'s.-VUC v EUR'!D30</f>
        <v>0</v>
      </c>
      <c r="D29" s="287" t="e">
        <f>'s.-VUC v EUR'!E30*'s.-VUC v EUR'!#REF!</f>
        <v>#REF!</v>
      </c>
      <c r="E29" s="287" t="e">
        <f>'s.-VUC v EUR'!F30*'s.-VUC v EUR'!#REF!</f>
        <v>#REF!</v>
      </c>
      <c r="F29" s="851"/>
      <c r="G29" s="851"/>
      <c r="H29" s="287">
        <f>'s.-VUC v EUR'!H30</f>
        <v>0</v>
      </c>
      <c r="I29" s="287">
        <f>'s.-VUC v EUR'!I30</f>
        <v>0</v>
      </c>
      <c r="J29" s="287" t="e">
        <f>'s.-VUC v EUR'!J30*'s.-VUC v EUR'!#REF!</f>
        <v>#REF!</v>
      </c>
      <c r="K29" s="287" t="e">
        <f>'s.-VUC v EUR'!K30*'s.-VUC v EUR'!#REF!</f>
        <v>#REF!</v>
      </c>
      <c r="L29" s="851"/>
      <c r="M29" s="652"/>
      <c r="N29" s="287">
        <f>'s.-VUC v EUR'!O30</f>
        <v>0</v>
      </c>
      <c r="O29" s="287" t="e">
        <f>'s.-VUC v EUR'!P30*'s.-VUC v EUR'!#REF!</f>
        <v>#REF!</v>
      </c>
      <c r="P29" s="287" t="e">
        <f>'s.-VUC v EUR'!Q30*'s.-VUC v EUR'!#REF!</f>
        <v>#REF!</v>
      </c>
      <c r="Q29" s="851"/>
      <c r="R29" s="652"/>
      <c r="S29" s="287">
        <f>'s.-VUC v EUR'!T30</f>
        <v>0</v>
      </c>
      <c r="T29" s="287" t="e">
        <f>'s.-VUC v EUR'!U30*'s.-VUC v EUR'!#REF!</f>
        <v>#REF!</v>
      </c>
      <c r="U29" s="287" t="e">
        <f>'s.-VUC v EUR'!V30*'s.-VUC v EUR'!#REF!</f>
        <v>#REF!</v>
      </c>
    </row>
    <row r="30" spans="1:22" s="28" customFormat="1" ht="15" customHeight="1">
      <c r="A30" s="675"/>
      <c r="B30" s="266" t="s">
        <v>101</v>
      </c>
      <c r="C30" s="287">
        <f>'s.-VUC v EUR'!D31</f>
        <v>0</v>
      </c>
      <c r="D30" s="287" t="e">
        <f>'s.-VUC v EUR'!E31*'s.-VUC v EUR'!#REF!</f>
        <v>#REF!</v>
      </c>
      <c r="E30" s="287" t="e">
        <f>'s.-VUC v EUR'!F31*'s.-VUC v EUR'!#REF!</f>
        <v>#REF!</v>
      </c>
      <c r="F30" s="851"/>
      <c r="G30" s="851"/>
      <c r="H30" s="287">
        <f>'s.-VUC v EUR'!H31</f>
        <v>0</v>
      </c>
      <c r="I30" s="287">
        <f>'s.-VUC v EUR'!I31</f>
        <v>0</v>
      </c>
      <c r="J30" s="287" t="e">
        <f>'s.-VUC v EUR'!J31*'s.-VUC v EUR'!#REF!</f>
        <v>#REF!</v>
      </c>
      <c r="K30" s="287" t="e">
        <f>'s.-VUC v EUR'!K31*'s.-VUC v EUR'!#REF!</f>
        <v>#REF!</v>
      </c>
      <c r="L30" s="851"/>
      <c r="M30" s="652"/>
      <c r="N30" s="287">
        <f>'s.-VUC v EUR'!O31</f>
        <v>0</v>
      </c>
      <c r="O30" s="287" t="e">
        <f>'s.-VUC v EUR'!P31*'s.-VUC v EUR'!#REF!</f>
        <v>#REF!</v>
      </c>
      <c r="P30" s="287" t="e">
        <f>'s.-VUC v EUR'!Q31*'s.-VUC v EUR'!#REF!</f>
        <v>#REF!</v>
      </c>
      <c r="Q30" s="851"/>
      <c r="R30" s="652"/>
      <c r="S30" s="287">
        <f>'s.-VUC v EUR'!T31</f>
        <v>0</v>
      </c>
      <c r="T30" s="287" t="e">
        <f>'s.-VUC v EUR'!U31*'s.-VUC v EUR'!#REF!</f>
        <v>#REF!</v>
      </c>
      <c r="U30" s="287" t="e">
        <f>'s.-VUC v EUR'!V31*'s.-VUC v EUR'!#REF!</f>
        <v>#REF!</v>
      </c>
    </row>
    <row r="31" spans="1:22" s="28" customFormat="1" ht="15" customHeight="1">
      <c r="A31" s="675"/>
      <c r="B31" s="266" t="s">
        <v>102</v>
      </c>
      <c r="C31" s="287">
        <f>'s.-VUC v EUR'!D32</f>
        <v>0</v>
      </c>
      <c r="D31" s="287" t="e">
        <f>'s.-VUC v EUR'!E32*'s.-VUC v EUR'!#REF!</f>
        <v>#REF!</v>
      </c>
      <c r="E31" s="287" t="e">
        <f>'s.-VUC v EUR'!F32*'s.-VUC v EUR'!#REF!</f>
        <v>#REF!</v>
      </c>
      <c r="F31" s="851"/>
      <c r="G31" s="851"/>
      <c r="H31" s="287">
        <f>'s.-VUC v EUR'!H32</f>
        <v>0</v>
      </c>
      <c r="I31" s="287">
        <f>'s.-VUC v EUR'!I32</f>
        <v>0</v>
      </c>
      <c r="J31" s="287" t="e">
        <f>'s.-VUC v EUR'!J32*'s.-VUC v EUR'!#REF!</f>
        <v>#REF!</v>
      </c>
      <c r="K31" s="287" t="e">
        <f>'s.-VUC v EUR'!K32*'s.-VUC v EUR'!#REF!</f>
        <v>#REF!</v>
      </c>
      <c r="L31" s="851"/>
      <c r="M31" s="652"/>
      <c r="N31" s="287">
        <f>'s.-VUC v EUR'!O32</f>
        <v>0</v>
      </c>
      <c r="O31" s="287" t="e">
        <f>'s.-VUC v EUR'!P32*'s.-VUC v EUR'!#REF!</f>
        <v>#REF!</v>
      </c>
      <c r="P31" s="287" t="e">
        <f>'s.-VUC v EUR'!Q32*'s.-VUC v EUR'!#REF!</f>
        <v>#REF!</v>
      </c>
      <c r="Q31" s="851"/>
      <c r="R31" s="652"/>
      <c r="S31" s="287">
        <f>'s.-VUC v EUR'!T32</f>
        <v>0</v>
      </c>
      <c r="T31" s="287" t="e">
        <f>'s.-VUC v EUR'!U32*'s.-VUC v EUR'!#REF!</f>
        <v>#REF!</v>
      </c>
      <c r="U31" s="287" t="e">
        <f>'s.-VUC v EUR'!V32*'s.-VUC v EUR'!#REF!</f>
        <v>#REF!</v>
      </c>
    </row>
    <row r="32" spans="1:22" s="28" customFormat="1" ht="15" customHeight="1">
      <c r="A32" s="675"/>
      <c r="B32" s="266" t="s">
        <v>103</v>
      </c>
      <c r="C32" s="287">
        <f>'s.-VUC v EUR'!D34</f>
        <v>0</v>
      </c>
      <c r="D32" s="287" t="e">
        <f>'s.-VUC v EUR'!E34*'s.-VUC v EUR'!#REF!</f>
        <v>#REF!</v>
      </c>
      <c r="E32" s="287" t="e">
        <f>'s.-VUC v EUR'!F34*'s.-VUC v EUR'!#REF!</f>
        <v>#REF!</v>
      </c>
      <c r="F32" s="851"/>
      <c r="G32" s="851"/>
      <c r="H32" s="287">
        <f>'s.-VUC v EUR'!H34</f>
        <v>0</v>
      </c>
      <c r="I32" s="287">
        <f>'s.-VUC v EUR'!I34</f>
        <v>0</v>
      </c>
      <c r="J32" s="287" t="e">
        <f>'s.-VUC v EUR'!J34*'s.-VUC v EUR'!#REF!</f>
        <v>#REF!</v>
      </c>
      <c r="K32" s="287" t="e">
        <f>'s.-VUC v EUR'!K34*'s.-VUC v EUR'!#REF!</f>
        <v>#REF!</v>
      </c>
      <c r="L32" s="851"/>
      <c r="M32" s="652"/>
      <c r="N32" s="287">
        <f>'s.-VUC v EUR'!O34</f>
        <v>0</v>
      </c>
      <c r="O32" s="287" t="e">
        <f>'s.-VUC v EUR'!P34*'s.-VUC v EUR'!#REF!</f>
        <v>#REF!</v>
      </c>
      <c r="P32" s="287" t="e">
        <f>'s.-VUC v EUR'!Q34*'s.-VUC v EUR'!#REF!</f>
        <v>#REF!</v>
      </c>
      <c r="Q32" s="851"/>
      <c r="R32" s="652"/>
      <c r="S32" s="287">
        <f>'s.-VUC v EUR'!T34</f>
        <v>0</v>
      </c>
      <c r="T32" s="287" t="e">
        <f>'s.-VUC v EUR'!U34*'s.-VUC v EUR'!#REF!</f>
        <v>#REF!</v>
      </c>
      <c r="U32" s="287" t="e">
        <f>'s.-VUC v EUR'!V34*'s.-VUC v EUR'!#REF!</f>
        <v>#REF!</v>
      </c>
    </row>
    <row r="33" spans="1:21" s="28" customFormat="1" ht="15" customHeight="1">
      <c r="A33" s="675"/>
      <c r="B33" s="266" t="s">
        <v>104</v>
      </c>
      <c r="C33" s="287">
        <f>'s.-VUC v EUR'!D35</f>
        <v>0</v>
      </c>
      <c r="D33" s="287" t="e">
        <f>'s.-VUC v EUR'!E35*'s.-VUC v EUR'!#REF!</f>
        <v>#REF!</v>
      </c>
      <c r="E33" s="287" t="e">
        <f>'s.-VUC v EUR'!F35*'s.-VUC v EUR'!#REF!</f>
        <v>#REF!</v>
      </c>
      <c r="F33" s="851"/>
      <c r="G33" s="851"/>
      <c r="H33" s="287">
        <f>'s.-VUC v EUR'!H35</f>
        <v>0</v>
      </c>
      <c r="I33" s="287">
        <f>'s.-VUC v EUR'!I35</f>
        <v>0</v>
      </c>
      <c r="J33" s="287" t="e">
        <f>'s.-VUC v EUR'!J35*'s.-VUC v EUR'!#REF!</f>
        <v>#REF!</v>
      </c>
      <c r="K33" s="287" t="e">
        <f>'s.-VUC v EUR'!K35*'s.-VUC v EUR'!#REF!</f>
        <v>#REF!</v>
      </c>
      <c r="L33" s="851"/>
      <c r="M33" s="652"/>
      <c r="N33" s="287">
        <f>'s.-VUC v EUR'!O35</f>
        <v>0</v>
      </c>
      <c r="O33" s="287" t="e">
        <f>'s.-VUC v EUR'!P35*'s.-VUC v EUR'!#REF!</f>
        <v>#REF!</v>
      </c>
      <c r="P33" s="287" t="e">
        <f>'s.-VUC v EUR'!Q35*'s.-VUC v EUR'!#REF!</f>
        <v>#REF!</v>
      </c>
      <c r="Q33" s="851"/>
      <c r="R33" s="652"/>
      <c r="S33" s="287">
        <f>'s.-VUC v EUR'!T35</f>
        <v>0</v>
      </c>
      <c r="T33" s="287" t="e">
        <f>'s.-VUC v EUR'!U35*'s.-VUC v EUR'!#REF!</f>
        <v>#REF!</v>
      </c>
      <c r="U33" s="287" t="e">
        <f>'s.-VUC v EUR'!V35*'s.-VUC v EUR'!#REF!</f>
        <v>#REF!</v>
      </c>
    </row>
    <row r="34" spans="1:21" s="28" customFormat="1" ht="15" customHeight="1">
      <c r="A34" s="675"/>
      <c r="B34" s="266" t="s">
        <v>105</v>
      </c>
      <c r="C34" s="287">
        <f>'s.-VUC v EUR'!D36</f>
        <v>0</v>
      </c>
      <c r="D34" s="287" t="e">
        <f>'s.-VUC v EUR'!E36*'s.-VUC v EUR'!#REF!</f>
        <v>#REF!</v>
      </c>
      <c r="E34" s="287" t="e">
        <f>'s.-VUC v EUR'!F36*'s.-VUC v EUR'!#REF!</f>
        <v>#REF!</v>
      </c>
      <c r="F34" s="851"/>
      <c r="G34" s="851"/>
      <c r="H34" s="287">
        <f>'s.-VUC v EUR'!H36</f>
        <v>0</v>
      </c>
      <c r="I34" s="287">
        <f>'s.-VUC v EUR'!I36</f>
        <v>0</v>
      </c>
      <c r="J34" s="287" t="e">
        <f>'s.-VUC v EUR'!J36*'s.-VUC v EUR'!#REF!</f>
        <v>#REF!</v>
      </c>
      <c r="K34" s="287" t="e">
        <f>'s.-VUC v EUR'!K36*'s.-VUC v EUR'!#REF!</f>
        <v>#REF!</v>
      </c>
      <c r="L34" s="851"/>
      <c r="M34" s="652"/>
      <c r="N34" s="287">
        <f>'s.-VUC v EUR'!O36</f>
        <v>0</v>
      </c>
      <c r="O34" s="287" t="e">
        <f>'s.-VUC v EUR'!P36*'s.-VUC v EUR'!#REF!</f>
        <v>#REF!</v>
      </c>
      <c r="P34" s="287" t="e">
        <f>'s.-VUC v EUR'!Q36*'s.-VUC v EUR'!#REF!</f>
        <v>#REF!</v>
      </c>
      <c r="Q34" s="851"/>
      <c r="R34" s="652"/>
      <c r="S34" s="287">
        <f>'s.-VUC v EUR'!T36</f>
        <v>0</v>
      </c>
      <c r="T34" s="287" t="e">
        <f>'s.-VUC v EUR'!U36*'s.-VUC v EUR'!#REF!</f>
        <v>#REF!</v>
      </c>
      <c r="U34" s="287" t="e">
        <f>'s.-VUC v EUR'!V36*'s.-VUC v EUR'!#REF!</f>
        <v>#REF!</v>
      </c>
    </row>
    <row r="35" spans="1:21" s="28" customFormat="1" ht="15" customHeight="1" thickBot="1">
      <c r="A35" s="676"/>
      <c r="B35" s="268" t="s">
        <v>106</v>
      </c>
      <c r="C35" s="287">
        <f>'s.-VUC v EUR'!D37</f>
        <v>0</v>
      </c>
      <c r="D35" s="287" t="e">
        <f>'s.-VUC v EUR'!E37*'s.-VUC v EUR'!#REF!</f>
        <v>#REF!</v>
      </c>
      <c r="E35" s="287" t="e">
        <f>'s.-VUC v EUR'!F37*'s.-VUC v EUR'!#REF!</f>
        <v>#REF!</v>
      </c>
      <c r="F35" s="852"/>
      <c r="G35" s="852"/>
      <c r="H35" s="287">
        <f>'s.-VUC v EUR'!H37</f>
        <v>0</v>
      </c>
      <c r="I35" s="287">
        <f>'s.-VUC v EUR'!I37</f>
        <v>0</v>
      </c>
      <c r="J35" s="287" t="e">
        <f>'s.-VUC v EUR'!J37*'s.-VUC v EUR'!#REF!</f>
        <v>#REF!</v>
      </c>
      <c r="K35" s="287" t="e">
        <f>'s.-VUC v EUR'!K37*'s.-VUC v EUR'!#REF!</f>
        <v>#REF!</v>
      </c>
      <c r="L35" s="852"/>
      <c r="M35" s="881"/>
      <c r="N35" s="287">
        <f>'s.-VUC v EUR'!O37</f>
        <v>0</v>
      </c>
      <c r="O35" s="287" t="e">
        <f>'s.-VUC v EUR'!P37*'s.-VUC v EUR'!#REF!</f>
        <v>#REF!</v>
      </c>
      <c r="P35" s="287" t="e">
        <f>'s.-VUC v EUR'!Q37*'s.-VUC v EUR'!#REF!</f>
        <v>#REF!</v>
      </c>
      <c r="Q35" s="852"/>
      <c r="R35" s="881"/>
      <c r="S35" s="287">
        <f>'s.-VUC v EUR'!T37</f>
        <v>0</v>
      </c>
      <c r="T35" s="287" t="e">
        <f>'s.-VUC v EUR'!U37*'s.-VUC v EUR'!#REF!</f>
        <v>#REF!</v>
      </c>
      <c r="U35" s="287" t="e">
        <f>'s.-VUC v EUR'!V37*'s.-VUC v EUR'!#REF!</f>
        <v>#REF!</v>
      </c>
    </row>
    <row r="36" spans="1:21" s="28" customFormat="1" ht="25.5" customHeight="1" thickBot="1">
      <c r="A36" s="845" t="s">
        <v>109</v>
      </c>
      <c r="B36" s="846"/>
      <c r="C36" s="135">
        <f>SUM(C28:C35)</f>
        <v>0</v>
      </c>
      <c r="D36" s="135" t="e">
        <f>SUM(D28:D35)</f>
        <v>#REF!</v>
      </c>
      <c r="E36" s="135" t="e">
        <f>SUM(E28:E35)</f>
        <v>#REF!</v>
      </c>
      <c r="F36" s="135" t="e">
        <f>'s.-VUC v EUR'!#REF!*'s.-VUC v EUR'!#REF!</f>
        <v>#REF!</v>
      </c>
      <c r="G36" s="137" t="e">
        <f>E36/F36</f>
        <v>#REF!</v>
      </c>
      <c r="H36" s="135">
        <f>SUM(H28:H35)</f>
        <v>0</v>
      </c>
      <c r="I36" s="135">
        <f>SUM(I28:I35)</f>
        <v>0</v>
      </c>
      <c r="J36" s="135" t="e">
        <f>SUM(J28:J35)</f>
        <v>#REF!</v>
      </c>
      <c r="K36" s="135" t="e">
        <f>SUM(K28:K35)</f>
        <v>#REF!</v>
      </c>
      <c r="L36" s="135" t="e">
        <f>F36-J36</f>
        <v>#REF!</v>
      </c>
      <c r="M36" s="138" t="e">
        <f>J36/F36</f>
        <v>#REF!</v>
      </c>
      <c r="N36" s="135">
        <f>SUM(N28:N35)</f>
        <v>0</v>
      </c>
      <c r="O36" s="135" t="e">
        <f>SUM(O28:O35)</f>
        <v>#REF!</v>
      </c>
      <c r="P36" s="135" t="e">
        <f>SUM(P28:P35)</f>
        <v>#REF!</v>
      </c>
      <c r="Q36" s="135" t="e">
        <f>F36-O36</f>
        <v>#REF!</v>
      </c>
      <c r="R36" s="138" t="e">
        <f>O36/F36</f>
        <v>#REF!</v>
      </c>
      <c r="S36" s="139">
        <f>SUM(S28:S35)</f>
        <v>0</v>
      </c>
      <c r="T36" s="135" t="e">
        <f>SUM(T28:T35)</f>
        <v>#REF!</v>
      </c>
      <c r="U36" s="135" t="e">
        <f>SUM(U28:U35)</f>
        <v>#REF!</v>
      </c>
    </row>
    <row r="37" spans="1:21" s="28" customFormat="1" ht="15" customHeight="1">
      <c r="A37" s="673" t="s">
        <v>110</v>
      </c>
      <c r="B37" s="91" t="s">
        <v>99</v>
      </c>
      <c r="C37" s="287">
        <f>'s.-VUC v EUR'!D38</f>
        <v>0</v>
      </c>
      <c r="D37" s="287" t="e">
        <f>'s.-VUC v EUR'!E38*'s.-VUC v EUR'!#REF!</f>
        <v>#REF!</v>
      </c>
      <c r="E37" s="287" t="e">
        <f>'s.-VUC v EUR'!F38*'s.-VUC v EUR'!#REF!</f>
        <v>#REF!</v>
      </c>
      <c r="F37" s="850"/>
      <c r="G37" s="850"/>
      <c r="H37" s="287">
        <f>'s.-VUC v EUR'!H38</f>
        <v>0</v>
      </c>
      <c r="I37" s="287">
        <f>'s.-VUC v EUR'!I38</f>
        <v>0</v>
      </c>
      <c r="J37" s="287" t="e">
        <f>'s.-VUC v EUR'!J38*'s.-VUC v EUR'!#REF!</f>
        <v>#REF!</v>
      </c>
      <c r="K37" s="287" t="e">
        <f>'s.-VUC v EUR'!K38*'s.-VUC v EUR'!#REF!</f>
        <v>#REF!</v>
      </c>
      <c r="L37" s="850"/>
      <c r="M37" s="651"/>
      <c r="N37" s="287">
        <f>'s.-VUC v EUR'!O38</f>
        <v>0</v>
      </c>
      <c r="O37" s="287" t="e">
        <f>'s.-VUC v EUR'!P38*'s.-VUC v EUR'!#REF!</f>
        <v>#REF!</v>
      </c>
      <c r="P37" s="287" t="e">
        <f>'s.-VUC v EUR'!Q38*'s.-VUC v EUR'!#REF!</f>
        <v>#REF!</v>
      </c>
      <c r="Q37" s="850"/>
      <c r="R37" s="651"/>
      <c r="S37" s="287">
        <f>'s.-VUC v EUR'!T38</f>
        <v>0</v>
      </c>
      <c r="T37" s="287" t="e">
        <f>'s.-VUC v EUR'!U38*'s.-VUC v EUR'!#REF!</f>
        <v>#REF!</v>
      </c>
      <c r="U37" s="287" t="e">
        <f>'s.-VUC v EUR'!V38*'s.-VUC v EUR'!#REF!</f>
        <v>#REF!</v>
      </c>
    </row>
    <row r="38" spans="1:21" s="26" customFormat="1" ht="15" customHeight="1">
      <c r="A38" s="675"/>
      <c r="B38" s="265" t="s">
        <v>100</v>
      </c>
      <c r="C38" s="287">
        <f>'s.-VUC v EUR'!D39</f>
        <v>0</v>
      </c>
      <c r="D38" s="287" t="e">
        <f>'s.-VUC v EUR'!E39*'s.-VUC v EUR'!#REF!</f>
        <v>#REF!</v>
      </c>
      <c r="E38" s="287" t="e">
        <f>'s.-VUC v EUR'!F39*'s.-VUC v EUR'!#REF!</f>
        <v>#REF!</v>
      </c>
      <c r="F38" s="851"/>
      <c r="G38" s="851"/>
      <c r="H38" s="287">
        <f>'s.-VUC v EUR'!H39</f>
        <v>0</v>
      </c>
      <c r="I38" s="287">
        <f>'s.-VUC v EUR'!I39</f>
        <v>0</v>
      </c>
      <c r="J38" s="287" t="e">
        <f>'s.-VUC v EUR'!J39*'s.-VUC v EUR'!#REF!</f>
        <v>#REF!</v>
      </c>
      <c r="K38" s="287" t="e">
        <f>'s.-VUC v EUR'!K39*'s.-VUC v EUR'!#REF!</f>
        <v>#REF!</v>
      </c>
      <c r="L38" s="851"/>
      <c r="M38" s="652"/>
      <c r="N38" s="287">
        <f>'s.-VUC v EUR'!O39</f>
        <v>0</v>
      </c>
      <c r="O38" s="287" t="e">
        <f>'s.-VUC v EUR'!P39*'s.-VUC v EUR'!#REF!</f>
        <v>#REF!</v>
      </c>
      <c r="P38" s="287" t="e">
        <f>'s.-VUC v EUR'!Q39*'s.-VUC v EUR'!#REF!</f>
        <v>#REF!</v>
      </c>
      <c r="Q38" s="851"/>
      <c r="R38" s="652"/>
      <c r="S38" s="287">
        <f>'s.-VUC v EUR'!T39</f>
        <v>0</v>
      </c>
      <c r="T38" s="287" t="e">
        <f>'s.-VUC v EUR'!U39*'s.-VUC v EUR'!#REF!</f>
        <v>#REF!</v>
      </c>
      <c r="U38" s="287" t="e">
        <f>'s.-VUC v EUR'!V39*'s.-VUC v EUR'!#REF!</f>
        <v>#REF!</v>
      </c>
    </row>
    <row r="39" spans="1:21" s="26" customFormat="1" ht="15" customHeight="1">
      <c r="A39" s="675"/>
      <c r="B39" s="266" t="s">
        <v>101</v>
      </c>
      <c r="C39" s="287">
        <f>'s.-VUC v EUR'!D40</f>
        <v>0</v>
      </c>
      <c r="D39" s="287" t="e">
        <f>'s.-VUC v EUR'!E40*'s.-VUC v EUR'!#REF!</f>
        <v>#REF!</v>
      </c>
      <c r="E39" s="287" t="e">
        <f>'s.-VUC v EUR'!F40*'s.-VUC v EUR'!#REF!</f>
        <v>#REF!</v>
      </c>
      <c r="F39" s="851"/>
      <c r="G39" s="851"/>
      <c r="H39" s="287">
        <f>'s.-VUC v EUR'!H40</f>
        <v>0</v>
      </c>
      <c r="I39" s="287">
        <f>'s.-VUC v EUR'!I40</f>
        <v>0</v>
      </c>
      <c r="J39" s="287" t="e">
        <f>'s.-VUC v EUR'!J40*'s.-VUC v EUR'!#REF!</f>
        <v>#REF!</v>
      </c>
      <c r="K39" s="287" t="e">
        <f>'s.-VUC v EUR'!K40*'s.-VUC v EUR'!#REF!</f>
        <v>#REF!</v>
      </c>
      <c r="L39" s="851"/>
      <c r="M39" s="652"/>
      <c r="N39" s="287">
        <f>'s.-VUC v EUR'!O40</f>
        <v>0</v>
      </c>
      <c r="O39" s="287" t="e">
        <f>'s.-VUC v EUR'!P40*'s.-VUC v EUR'!#REF!</f>
        <v>#REF!</v>
      </c>
      <c r="P39" s="287" t="e">
        <f>'s.-VUC v EUR'!Q40*'s.-VUC v EUR'!#REF!</f>
        <v>#REF!</v>
      </c>
      <c r="Q39" s="851"/>
      <c r="R39" s="652"/>
      <c r="S39" s="287">
        <f>'s.-VUC v EUR'!T40</f>
        <v>0</v>
      </c>
      <c r="T39" s="287" t="e">
        <f>'s.-VUC v EUR'!U40*'s.-VUC v EUR'!#REF!</f>
        <v>#REF!</v>
      </c>
      <c r="U39" s="287" t="e">
        <f>'s.-VUC v EUR'!V40*'s.-VUC v EUR'!#REF!</f>
        <v>#REF!</v>
      </c>
    </row>
    <row r="40" spans="1:21" s="26" customFormat="1" ht="15" customHeight="1">
      <c r="A40" s="675"/>
      <c r="B40" s="266" t="s">
        <v>102</v>
      </c>
      <c r="C40" s="287">
        <f>'s.-VUC v EUR'!D42</f>
        <v>0</v>
      </c>
      <c r="D40" s="287" t="e">
        <f>'s.-VUC v EUR'!E42*'s.-VUC v EUR'!#REF!</f>
        <v>#REF!</v>
      </c>
      <c r="E40" s="287" t="e">
        <f>'s.-VUC v EUR'!F42*'s.-VUC v EUR'!#REF!</f>
        <v>#REF!</v>
      </c>
      <c r="F40" s="851"/>
      <c r="G40" s="851"/>
      <c r="H40" s="287">
        <f>'s.-VUC v EUR'!H42</f>
        <v>0</v>
      </c>
      <c r="I40" s="287">
        <f>'s.-VUC v EUR'!I42</f>
        <v>0</v>
      </c>
      <c r="J40" s="287" t="e">
        <f>'s.-VUC v EUR'!J42*'s.-VUC v EUR'!#REF!</f>
        <v>#REF!</v>
      </c>
      <c r="K40" s="287" t="e">
        <f>'s.-VUC v EUR'!K42*'s.-VUC v EUR'!#REF!</f>
        <v>#REF!</v>
      </c>
      <c r="L40" s="851"/>
      <c r="M40" s="652"/>
      <c r="N40" s="287">
        <f>'s.-VUC v EUR'!O42</f>
        <v>0</v>
      </c>
      <c r="O40" s="287" t="e">
        <f>'s.-VUC v EUR'!P42*'s.-VUC v EUR'!#REF!</f>
        <v>#REF!</v>
      </c>
      <c r="P40" s="287" t="e">
        <f>'s.-VUC v EUR'!Q42*'s.-VUC v EUR'!#REF!</f>
        <v>#REF!</v>
      </c>
      <c r="Q40" s="851"/>
      <c r="R40" s="652"/>
      <c r="S40" s="287">
        <f>'s.-VUC v EUR'!T42</f>
        <v>0</v>
      </c>
      <c r="T40" s="287" t="e">
        <f>'s.-VUC v EUR'!U42*'s.-VUC v EUR'!#REF!</f>
        <v>#REF!</v>
      </c>
      <c r="U40" s="287" t="e">
        <f>'s.-VUC v EUR'!V42*'s.-VUC v EUR'!#REF!</f>
        <v>#REF!</v>
      </c>
    </row>
    <row r="41" spans="1:21" s="26" customFormat="1" ht="15" customHeight="1">
      <c r="A41" s="675"/>
      <c r="B41" s="266" t="s">
        <v>103</v>
      </c>
      <c r="C41" s="287">
        <f>'s.-VUC v EUR'!D43</f>
        <v>0</v>
      </c>
      <c r="D41" s="287" t="e">
        <f>'s.-VUC v EUR'!E43*'s.-VUC v EUR'!#REF!</f>
        <v>#REF!</v>
      </c>
      <c r="E41" s="287" t="e">
        <f>'s.-VUC v EUR'!F43*'s.-VUC v EUR'!#REF!</f>
        <v>#REF!</v>
      </c>
      <c r="F41" s="851"/>
      <c r="G41" s="851"/>
      <c r="H41" s="287">
        <f>'s.-VUC v EUR'!H43</f>
        <v>0</v>
      </c>
      <c r="I41" s="287">
        <f>'s.-VUC v EUR'!I43</f>
        <v>0</v>
      </c>
      <c r="J41" s="287" t="e">
        <f>'s.-VUC v EUR'!J43*'s.-VUC v EUR'!#REF!</f>
        <v>#REF!</v>
      </c>
      <c r="K41" s="287" t="e">
        <f>'s.-VUC v EUR'!K43*'s.-VUC v EUR'!#REF!</f>
        <v>#REF!</v>
      </c>
      <c r="L41" s="851"/>
      <c r="M41" s="652"/>
      <c r="N41" s="287">
        <f>'s.-VUC v EUR'!O43</f>
        <v>0</v>
      </c>
      <c r="O41" s="287" t="e">
        <f>'s.-VUC v EUR'!P43*'s.-VUC v EUR'!#REF!</f>
        <v>#REF!</v>
      </c>
      <c r="P41" s="287" t="e">
        <f>'s.-VUC v EUR'!Q43*'s.-VUC v EUR'!#REF!</f>
        <v>#REF!</v>
      </c>
      <c r="Q41" s="851"/>
      <c r="R41" s="652"/>
      <c r="S41" s="287">
        <f>'s.-VUC v EUR'!T43</f>
        <v>0</v>
      </c>
      <c r="T41" s="287" t="e">
        <f>'s.-VUC v EUR'!U43*'s.-VUC v EUR'!#REF!</f>
        <v>#REF!</v>
      </c>
      <c r="U41" s="287" t="e">
        <f>'s.-VUC v EUR'!V43*'s.-VUC v EUR'!#REF!</f>
        <v>#REF!</v>
      </c>
    </row>
    <row r="42" spans="1:21" s="26" customFormat="1" ht="15" customHeight="1">
      <c r="A42" s="675"/>
      <c r="B42" s="266" t="s">
        <v>104</v>
      </c>
      <c r="C42" s="287">
        <f>'s.-VUC v EUR'!D45</f>
        <v>0</v>
      </c>
      <c r="D42" s="287" t="e">
        <f>'s.-VUC v EUR'!E45*'s.-VUC v EUR'!#REF!</f>
        <v>#REF!</v>
      </c>
      <c r="E42" s="287" t="e">
        <f>'s.-VUC v EUR'!F45*'s.-VUC v EUR'!#REF!</f>
        <v>#REF!</v>
      </c>
      <c r="F42" s="851"/>
      <c r="G42" s="851"/>
      <c r="H42" s="287">
        <f>'s.-VUC v EUR'!H45</f>
        <v>0</v>
      </c>
      <c r="I42" s="287">
        <f>'s.-VUC v EUR'!I45</f>
        <v>0</v>
      </c>
      <c r="J42" s="287" t="e">
        <f>'s.-VUC v EUR'!J45*'s.-VUC v EUR'!#REF!</f>
        <v>#REF!</v>
      </c>
      <c r="K42" s="287" t="e">
        <f>'s.-VUC v EUR'!K45*'s.-VUC v EUR'!#REF!</f>
        <v>#REF!</v>
      </c>
      <c r="L42" s="851"/>
      <c r="M42" s="652"/>
      <c r="N42" s="287">
        <f>'s.-VUC v EUR'!O45</f>
        <v>0</v>
      </c>
      <c r="O42" s="287" t="e">
        <f>'s.-VUC v EUR'!P45*'s.-VUC v EUR'!#REF!</f>
        <v>#REF!</v>
      </c>
      <c r="P42" s="287" t="e">
        <f>'s.-VUC v EUR'!Q45*'s.-VUC v EUR'!#REF!</f>
        <v>#REF!</v>
      </c>
      <c r="Q42" s="851"/>
      <c r="R42" s="652"/>
      <c r="S42" s="287">
        <f>'s.-VUC v EUR'!T45</f>
        <v>0</v>
      </c>
      <c r="T42" s="287" t="e">
        <f>'s.-VUC v EUR'!U45*'s.-VUC v EUR'!#REF!</f>
        <v>#REF!</v>
      </c>
      <c r="U42" s="287" t="e">
        <f>'s.-VUC v EUR'!V45*'s.-VUC v EUR'!#REF!</f>
        <v>#REF!</v>
      </c>
    </row>
    <row r="43" spans="1:21" s="26" customFormat="1" ht="15" customHeight="1">
      <c r="A43" s="675"/>
      <c r="B43" s="266" t="s">
        <v>105</v>
      </c>
      <c r="C43" s="287">
        <f>'s.-VUC v EUR'!D46</f>
        <v>0</v>
      </c>
      <c r="D43" s="287" t="e">
        <f>'s.-VUC v EUR'!E46*'s.-VUC v EUR'!#REF!</f>
        <v>#REF!</v>
      </c>
      <c r="E43" s="287" t="e">
        <f>'s.-VUC v EUR'!F46*'s.-VUC v EUR'!#REF!</f>
        <v>#REF!</v>
      </c>
      <c r="F43" s="851"/>
      <c r="G43" s="851"/>
      <c r="H43" s="287">
        <f>'s.-VUC v EUR'!H46</f>
        <v>0</v>
      </c>
      <c r="I43" s="287">
        <f>'s.-VUC v EUR'!I46</f>
        <v>0</v>
      </c>
      <c r="J43" s="287" t="e">
        <f>'s.-VUC v EUR'!J46*'s.-VUC v EUR'!#REF!</f>
        <v>#REF!</v>
      </c>
      <c r="K43" s="287" t="e">
        <f>'s.-VUC v EUR'!K46*'s.-VUC v EUR'!#REF!</f>
        <v>#REF!</v>
      </c>
      <c r="L43" s="851"/>
      <c r="M43" s="652"/>
      <c r="N43" s="287">
        <f>'s.-VUC v EUR'!O46</f>
        <v>0</v>
      </c>
      <c r="O43" s="287" t="e">
        <f>'s.-VUC v EUR'!P46*'s.-VUC v EUR'!#REF!</f>
        <v>#REF!</v>
      </c>
      <c r="P43" s="287" t="e">
        <f>'s.-VUC v EUR'!Q46*'s.-VUC v EUR'!#REF!</f>
        <v>#REF!</v>
      </c>
      <c r="Q43" s="851"/>
      <c r="R43" s="652"/>
      <c r="S43" s="287">
        <f>'s.-VUC v EUR'!T46</f>
        <v>0</v>
      </c>
      <c r="T43" s="287" t="e">
        <f>'s.-VUC v EUR'!U46*'s.-VUC v EUR'!#REF!</f>
        <v>#REF!</v>
      </c>
      <c r="U43" s="287" t="e">
        <f>'s.-VUC v EUR'!V46*'s.-VUC v EUR'!#REF!</f>
        <v>#REF!</v>
      </c>
    </row>
    <row r="44" spans="1:21" s="26" customFormat="1" ht="15" customHeight="1" thickBot="1">
      <c r="A44" s="676"/>
      <c r="B44" s="268" t="s">
        <v>106</v>
      </c>
      <c r="C44" s="287">
        <f>'s.-VUC v EUR'!D47</f>
        <v>49</v>
      </c>
      <c r="D44" s="287" t="e">
        <f>'s.-VUC v EUR'!E47*'s.-VUC v EUR'!#REF!</f>
        <v>#REF!</v>
      </c>
      <c r="E44" s="287" t="e">
        <f>'s.-VUC v EUR'!F47*'s.-VUC v EUR'!#REF!</f>
        <v>#REF!</v>
      </c>
      <c r="F44" s="852"/>
      <c r="G44" s="852"/>
      <c r="H44" s="287">
        <f>'s.-VUC v EUR'!H47</f>
        <v>2</v>
      </c>
      <c r="I44" s="287">
        <f>'s.-VUC v EUR'!I47</f>
        <v>3283681.6799999997</v>
      </c>
      <c r="J44" s="287" t="e">
        <f>'s.-VUC v EUR'!J47*'s.-VUC v EUR'!#REF!</f>
        <v>#REF!</v>
      </c>
      <c r="K44" s="287" t="e">
        <f>'s.-VUC v EUR'!K47*'s.-VUC v EUR'!#REF!</f>
        <v>#REF!</v>
      </c>
      <c r="L44" s="852"/>
      <c r="M44" s="881"/>
      <c r="N44" s="287">
        <f>'s.-VUC v EUR'!O47</f>
        <v>0</v>
      </c>
      <c r="O44" s="287" t="e">
        <f>'s.-VUC v EUR'!P47*'s.-VUC v EUR'!#REF!</f>
        <v>#REF!</v>
      </c>
      <c r="P44" s="287" t="e">
        <f>'s.-VUC v EUR'!Q47*'s.-VUC v EUR'!#REF!</f>
        <v>#REF!</v>
      </c>
      <c r="Q44" s="852"/>
      <c r="R44" s="881"/>
      <c r="S44" s="287">
        <f>'s.-VUC v EUR'!T47</f>
        <v>1</v>
      </c>
      <c r="T44" s="287" t="e">
        <f>'s.-VUC v EUR'!U47*'s.-VUC v EUR'!#REF!</f>
        <v>#REF!</v>
      </c>
      <c r="U44" s="287" t="e">
        <f>'s.-VUC v EUR'!V47*'s.-VUC v EUR'!#REF!</f>
        <v>#REF!</v>
      </c>
    </row>
    <row r="45" spans="1:21" s="26" customFormat="1" ht="25.5" customHeight="1" thickBot="1">
      <c r="A45" s="845" t="s">
        <v>111</v>
      </c>
      <c r="B45" s="846"/>
      <c r="C45" s="135">
        <f>SUM(C37:C44)</f>
        <v>49</v>
      </c>
      <c r="D45" s="135" t="e">
        <f>SUM(D37:D44)</f>
        <v>#REF!</v>
      </c>
      <c r="E45" s="135" t="e">
        <f>SUM(E37:E44)</f>
        <v>#REF!</v>
      </c>
      <c r="F45" s="135" t="e">
        <f>'s.-VUC v EUR'!#REF!*'s.-VUC v EUR'!#REF!</f>
        <v>#REF!</v>
      </c>
      <c r="G45" s="137" t="e">
        <f>E45/F45</f>
        <v>#REF!</v>
      </c>
      <c r="H45" s="135">
        <f>SUM(H37:H44)</f>
        <v>2</v>
      </c>
      <c r="I45" s="135">
        <f>SUM(I37:I44)</f>
        <v>3283681.6799999997</v>
      </c>
      <c r="J45" s="135" t="e">
        <f>SUM(J37:J44)</f>
        <v>#REF!</v>
      </c>
      <c r="K45" s="135" t="e">
        <f>SUM(K37:K44)</f>
        <v>#REF!</v>
      </c>
      <c r="L45" s="135" t="e">
        <f>F45-J45</f>
        <v>#REF!</v>
      </c>
      <c r="M45" s="138" t="e">
        <f>J45/F45</f>
        <v>#REF!</v>
      </c>
      <c r="N45" s="135">
        <f>SUM(N37:N44)</f>
        <v>0</v>
      </c>
      <c r="O45" s="135" t="e">
        <f>SUM(O37:O44)</f>
        <v>#REF!</v>
      </c>
      <c r="P45" s="135" t="e">
        <f>SUM(P37:P44)</f>
        <v>#REF!</v>
      </c>
      <c r="Q45" s="135" t="e">
        <f>F45-O45</f>
        <v>#REF!</v>
      </c>
      <c r="R45" s="138" t="e">
        <f>O45/F45</f>
        <v>#REF!</v>
      </c>
      <c r="S45" s="139">
        <f>SUM(S37:S44)</f>
        <v>1</v>
      </c>
      <c r="T45" s="135" t="e">
        <f>SUM(T37:T44)</f>
        <v>#REF!</v>
      </c>
      <c r="U45" s="135" t="e">
        <f>SUM(U37:U44)</f>
        <v>#REF!</v>
      </c>
    </row>
    <row r="46" spans="1:21" s="28" customFormat="1" ht="15" customHeight="1">
      <c r="A46" s="673" t="s">
        <v>112</v>
      </c>
      <c r="B46" s="91" t="s">
        <v>99</v>
      </c>
      <c r="C46" s="287">
        <f>'s.-VUC v EUR'!D48</f>
        <v>303</v>
      </c>
      <c r="D46" s="287" t="e">
        <f>'s.-VUC v EUR'!E48*'s.-VUC v EUR'!#REF!</f>
        <v>#REF!</v>
      </c>
      <c r="E46" s="287" t="e">
        <f>'s.-VUC v EUR'!F48*'s.-VUC v EUR'!#REF!</f>
        <v>#REF!</v>
      </c>
      <c r="F46" s="850"/>
      <c r="G46" s="850"/>
      <c r="H46" s="287">
        <f>'s.-VUC v EUR'!H48</f>
        <v>12</v>
      </c>
      <c r="I46" s="287">
        <f>'s.-VUC v EUR'!I48</f>
        <v>20168649.420000002</v>
      </c>
      <c r="J46" s="287" t="e">
        <f>'s.-VUC v EUR'!J48*'s.-VUC v EUR'!#REF!</f>
        <v>#REF!</v>
      </c>
      <c r="K46" s="287" t="e">
        <f>'s.-VUC v EUR'!K48*'s.-VUC v EUR'!#REF!</f>
        <v>#REF!</v>
      </c>
      <c r="L46" s="850"/>
      <c r="M46" s="651"/>
      <c r="N46" s="287">
        <f>'s.-VUC v EUR'!O48</f>
        <v>26</v>
      </c>
      <c r="O46" s="287" t="e">
        <f>'s.-VUC v EUR'!P48*'s.-VUC v EUR'!#REF!</f>
        <v>#REF!</v>
      </c>
      <c r="P46" s="287" t="e">
        <f>'s.-VUC v EUR'!Q48*'s.-VUC v EUR'!#REF!</f>
        <v>#REF!</v>
      </c>
      <c r="Q46" s="850"/>
      <c r="R46" s="651"/>
      <c r="S46" s="287">
        <f>'s.-VUC v EUR'!T48</f>
        <v>0</v>
      </c>
      <c r="T46" s="287" t="e">
        <f>'s.-VUC v EUR'!U48*'s.-VUC v EUR'!#REF!</f>
        <v>#REF!</v>
      </c>
      <c r="U46" s="287" t="e">
        <f>'s.-VUC v EUR'!V48*'s.-VUC v EUR'!#REF!</f>
        <v>#REF!</v>
      </c>
    </row>
    <row r="47" spans="1:21" s="26" customFormat="1" ht="15" customHeight="1">
      <c r="A47" s="675"/>
      <c r="B47" s="265" t="s">
        <v>100</v>
      </c>
      <c r="C47" s="287">
        <f>'s.-VUC v EUR'!D49</f>
        <v>227</v>
      </c>
      <c r="D47" s="287" t="e">
        <f>'s.-VUC v EUR'!E49*'s.-VUC v EUR'!#REF!</f>
        <v>#REF!</v>
      </c>
      <c r="E47" s="287" t="e">
        <f>'s.-VUC v EUR'!F49*'s.-VUC v EUR'!#REF!</f>
        <v>#REF!</v>
      </c>
      <c r="F47" s="851"/>
      <c r="G47" s="851"/>
      <c r="H47" s="287">
        <f>'s.-VUC v EUR'!H49</f>
        <v>12</v>
      </c>
      <c r="I47" s="287">
        <f>'s.-VUC v EUR'!I49</f>
        <v>19849198.819999997</v>
      </c>
      <c r="J47" s="287" t="e">
        <f>'s.-VUC v EUR'!J49*'s.-VUC v EUR'!#REF!</f>
        <v>#REF!</v>
      </c>
      <c r="K47" s="287" t="e">
        <f>'s.-VUC v EUR'!K49*'s.-VUC v EUR'!#REF!</f>
        <v>#REF!</v>
      </c>
      <c r="L47" s="851"/>
      <c r="M47" s="652"/>
      <c r="N47" s="287">
        <f>'s.-VUC v EUR'!O49</f>
        <v>13</v>
      </c>
      <c r="O47" s="287" t="e">
        <f>'s.-VUC v EUR'!P49*'s.-VUC v EUR'!#REF!</f>
        <v>#REF!</v>
      </c>
      <c r="P47" s="287" t="e">
        <f>'s.-VUC v EUR'!Q49*'s.-VUC v EUR'!#REF!</f>
        <v>#REF!</v>
      </c>
      <c r="Q47" s="851"/>
      <c r="R47" s="652"/>
      <c r="S47" s="287">
        <f>'s.-VUC v EUR'!T49</f>
        <v>0</v>
      </c>
      <c r="T47" s="287" t="e">
        <f>'s.-VUC v EUR'!U49*'s.-VUC v EUR'!#REF!</f>
        <v>#REF!</v>
      </c>
      <c r="U47" s="287" t="e">
        <f>'s.-VUC v EUR'!V49*'s.-VUC v EUR'!#REF!</f>
        <v>#REF!</v>
      </c>
    </row>
    <row r="48" spans="1:21" s="26" customFormat="1" ht="15" customHeight="1">
      <c r="A48" s="675"/>
      <c r="B48" s="266" t="s">
        <v>101</v>
      </c>
      <c r="C48" s="287">
        <f>'s.-VUC v EUR'!D50</f>
        <v>324</v>
      </c>
      <c r="D48" s="287" t="e">
        <f>'s.-VUC v EUR'!E50*'s.-VUC v EUR'!#REF!</f>
        <v>#REF!</v>
      </c>
      <c r="E48" s="287" t="e">
        <f>'s.-VUC v EUR'!F50*'s.-VUC v EUR'!#REF!</f>
        <v>#REF!</v>
      </c>
      <c r="F48" s="851"/>
      <c r="G48" s="851"/>
      <c r="H48" s="287">
        <f>'s.-VUC v EUR'!H50</f>
        <v>25</v>
      </c>
      <c r="I48" s="287">
        <f>'s.-VUC v EUR'!I50</f>
        <v>46803188.549999997</v>
      </c>
      <c r="J48" s="287" t="e">
        <f>'s.-VUC v EUR'!J50*'s.-VUC v EUR'!#REF!</f>
        <v>#REF!</v>
      </c>
      <c r="K48" s="287" t="e">
        <f>'s.-VUC v EUR'!K50*'s.-VUC v EUR'!#REF!</f>
        <v>#REF!</v>
      </c>
      <c r="L48" s="851"/>
      <c r="M48" s="652"/>
      <c r="N48" s="287">
        <f>'s.-VUC v EUR'!O50</f>
        <v>33</v>
      </c>
      <c r="O48" s="287" t="e">
        <f>'s.-VUC v EUR'!P50*'s.-VUC v EUR'!#REF!</f>
        <v>#REF!</v>
      </c>
      <c r="P48" s="287" t="e">
        <f>'s.-VUC v EUR'!Q50*'s.-VUC v EUR'!#REF!</f>
        <v>#REF!</v>
      </c>
      <c r="Q48" s="851"/>
      <c r="R48" s="652"/>
      <c r="S48" s="287">
        <f>'s.-VUC v EUR'!T50</f>
        <v>1</v>
      </c>
      <c r="T48" s="287" t="e">
        <f>'s.-VUC v EUR'!U50*'s.-VUC v EUR'!#REF!</f>
        <v>#REF!</v>
      </c>
      <c r="U48" s="287" t="e">
        <f>'s.-VUC v EUR'!V50*'s.-VUC v EUR'!#REF!</f>
        <v>#REF!</v>
      </c>
    </row>
    <row r="49" spans="1:22" s="26" customFormat="1" ht="15" customHeight="1">
      <c r="A49" s="675"/>
      <c r="B49" s="266" t="s">
        <v>102</v>
      </c>
      <c r="C49" s="287">
        <f>'s.-VUC v EUR'!D51</f>
        <v>273</v>
      </c>
      <c r="D49" s="287" t="e">
        <f>'s.-VUC v EUR'!E51*'s.-VUC v EUR'!#REF!</f>
        <v>#REF!</v>
      </c>
      <c r="E49" s="287" t="e">
        <f>'s.-VUC v EUR'!F51*'s.-VUC v EUR'!#REF!</f>
        <v>#REF!</v>
      </c>
      <c r="F49" s="851"/>
      <c r="G49" s="851"/>
      <c r="H49" s="287">
        <f>'s.-VUC v EUR'!H51</f>
        <v>17</v>
      </c>
      <c r="I49" s="287">
        <f>'s.-VUC v EUR'!I51</f>
        <v>29331880.350000001</v>
      </c>
      <c r="J49" s="287" t="e">
        <f>'s.-VUC v EUR'!J51*'s.-VUC v EUR'!#REF!</f>
        <v>#REF!</v>
      </c>
      <c r="K49" s="287" t="e">
        <f>'s.-VUC v EUR'!K51*'s.-VUC v EUR'!#REF!</f>
        <v>#REF!</v>
      </c>
      <c r="L49" s="851"/>
      <c r="M49" s="652"/>
      <c r="N49" s="287">
        <f>'s.-VUC v EUR'!O51</f>
        <v>5</v>
      </c>
      <c r="O49" s="287" t="e">
        <f>'s.-VUC v EUR'!P51*'s.-VUC v EUR'!#REF!</f>
        <v>#REF!</v>
      </c>
      <c r="P49" s="287" t="e">
        <f>'s.-VUC v EUR'!Q51*'s.-VUC v EUR'!#REF!</f>
        <v>#REF!</v>
      </c>
      <c r="Q49" s="851"/>
      <c r="R49" s="652"/>
      <c r="S49" s="287">
        <f>'s.-VUC v EUR'!T51</f>
        <v>0</v>
      </c>
      <c r="T49" s="287" t="e">
        <f>'s.-VUC v EUR'!U51*'s.-VUC v EUR'!#REF!</f>
        <v>#REF!</v>
      </c>
      <c r="U49" s="287" t="e">
        <f>'s.-VUC v EUR'!V51*'s.-VUC v EUR'!#REF!</f>
        <v>#REF!</v>
      </c>
    </row>
    <row r="50" spans="1:22" s="26" customFormat="1" ht="15" customHeight="1">
      <c r="A50" s="675"/>
      <c r="B50" s="266" t="s">
        <v>103</v>
      </c>
      <c r="C50" s="287">
        <f>'s.-VUC v EUR'!D52</f>
        <v>132</v>
      </c>
      <c r="D50" s="287" t="e">
        <f>'s.-VUC v EUR'!E52*'s.-VUC v EUR'!#REF!</f>
        <v>#REF!</v>
      </c>
      <c r="E50" s="287" t="e">
        <f>'s.-VUC v EUR'!F52*'s.-VUC v EUR'!#REF!</f>
        <v>#REF!</v>
      </c>
      <c r="F50" s="851"/>
      <c r="G50" s="851"/>
      <c r="H50" s="287">
        <f>'s.-VUC v EUR'!H52</f>
        <v>8</v>
      </c>
      <c r="I50" s="287">
        <f>'s.-VUC v EUR'!I52</f>
        <v>13515460.59</v>
      </c>
      <c r="J50" s="287" t="e">
        <f>'s.-VUC v EUR'!J52*'s.-VUC v EUR'!#REF!</f>
        <v>#REF!</v>
      </c>
      <c r="K50" s="287" t="e">
        <f>'s.-VUC v EUR'!K52*'s.-VUC v EUR'!#REF!</f>
        <v>#REF!</v>
      </c>
      <c r="L50" s="851"/>
      <c r="M50" s="652"/>
      <c r="N50" s="287">
        <f>'s.-VUC v EUR'!O52</f>
        <v>6</v>
      </c>
      <c r="O50" s="287" t="e">
        <f>'s.-VUC v EUR'!P52*'s.-VUC v EUR'!#REF!</f>
        <v>#REF!</v>
      </c>
      <c r="P50" s="287" t="e">
        <f>'s.-VUC v EUR'!Q52*'s.-VUC v EUR'!#REF!</f>
        <v>#REF!</v>
      </c>
      <c r="Q50" s="851"/>
      <c r="R50" s="652"/>
      <c r="S50" s="287">
        <f>'s.-VUC v EUR'!T52</f>
        <v>0</v>
      </c>
      <c r="T50" s="287" t="e">
        <f>'s.-VUC v EUR'!U52*'s.-VUC v EUR'!#REF!</f>
        <v>#REF!</v>
      </c>
      <c r="U50" s="287" t="e">
        <f>'s.-VUC v EUR'!V52*'s.-VUC v EUR'!#REF!</f>
        <v>#REF!</v>
      </c>
    </row>
    <row r="51" spans="1:22" s="26" customFormat="1" ht="15" customHeight="1">
      <c r="A51" s="675"/>
      <c r="B51" s="266" t="s">
        <v>104</v>
      </c>
      <c r="C51" s="287">
        <f>'s.-VUC v EUR'!D53</f>
        <v>231</v>
      </c>
      <c r="D51" s="287" t="e">
        <f>'s.-VUC v EUR'!E53*'s.-VUC v EUR'!#REF!</f>
        <v>#REF!</v>
      </c>
      <c r="E51" s="287" t="e">
        <f>'s.-VUC v EUR'!F53*'s.-VUC v EUR'!#REF!</f>
        <v>#REF!</v>
      </c>
      <c r="F51" s="851"/>
      <c r="G51" s="851"/>
      <c r="H51" s="287">
        <f>'s.-VUC v EUR'!H53</f>
        <v>16</v>
      </c>
      <c r="I51" s="287">
        <f>'s.-VUC v EUR'!I53</f>
        <v>27707750.799999997</v>
      </c>
      <c r="J51" s="287" t="e">
        <f>'s.-VUC v EUR'!J53*'s.-VUC v EUR'!#REF!</f>
        <v>#REF!</v>
      </c>
      <c r="K51" s="287" t="e">
        <f>'s.-VUC v EUR'!K53*'s.-VUC v EUR'!#REF!</f>
        <v>#REF!</v>
      </c>
      <c r="L51" s="851"/>
      <c r="M51" s="652"/>
      <c r="N51" s="287">
        <f>'s.-VUC v EUR'!O53</f>
        <v>16</v>
      </c>
      <c r="O51" s="287" t="e">
        <f>'s.-VUC v EUR'!P53*'s.-VUC v EUR'!#REF!</f>
        <v>#REF!</v>
      </c>
      <c r="P51" s="287" t="e">
        <f>'s.-VUC v EUR'!Q53*'s.-VUC v EUR'!#REF!</f>
        <v>#REF!</v>
      </c>
      <c r="Q51" s="851"/>
      <c r="R51" s="652"/>
      <c r="S51" s="287">
        <f>'s.-VUC v EUR'!T53</f>
        <v>1</v>
      </c>
      <c r="T51" s="287" t="e">
        <f>'s.-VUC v EUR'!U53*'s.-VUC v EUR'!#REF!</f>
        <v>#REF!</v>
      </c>
      <c r="U51" s="287" t="e">
        <f>'s.-VUC v EUR'!V53*'s.-VUC v EUR'!#REF!</f>
        <v>#REF!</v>
      </c>
    </row>
    <row r="52" spans="1:22" s="26" customFormat="1" ht="15" customHeight="1">
      <c r="A52" s="675"/>
      <c r="B52" s="266" t="s">
        <v>105</v>
      </c>
      <c r="C52" s="287">
        <f>'s.-VUC v EUR'!D54</f>
        <v>169</v>
      </c>
      <c r="D52" s="287" t="e">
        <f>'s.-VUC v EUR'!E54*'s.-VUC v EUR'!#REF!</f>
        <v>#REF!</v>
      </c>
      <c r="E52" s="287" t="e">
        <f>'s.-VUC v EUR'!F54*'s.-VUC v EUR'!#REF!</f>
        <v>#REF!</v>
      </c>
      <c r="F52" s="851"/>
      <c r="G52" s="851"/>
      <c r="H52" s="287">
        <f>'s.-VUC v EUR'!H54</f>
        <v>10</v>
      </c>
      <c r="I52" s="287">
        <f>'s.-VUC v EUR'!I54</f>
        <v>16557776.029999999</v>
      </c>
      <c r="J52" s="287" t="e">
        <f>'s.-VUC v EUR'!J54*'s.-VUC v EUR'!#REF!</f>
        <v>#REF!</v>
      </c>
      <c r="K52" s="287" t="e">
        <f>'s.-VUC v EUR'!K54*'s.-VUC v EUR'!#REF!</f>
        <v>#REF!</v>
      </c>
      <c r="L52" s="851"/>
      <c r="M52" s="652"/>
      <c r="N52" s="287">
        <f>'s.-VUC v EUR'!O54</f>
        <v>3</v>
      </c>
      <c r="O52" s="287" t="e">
        <f>'s.-VUC v EUR'!P54*'s.-VUC v EUR'!#REF!</f>
        <v>#REF!</v>
      </c>
      <c r="P52" s="287" t="e">
        <f>'s.-VUC v EUR'!Q54*'s.-VUC v EUR'!#REF!</f>
        <v>#REF!</v>
      </c>
      <c r="Q52" s="851"/>
      <c r="R52" s="652"/>
      <c r="S52" s="287">
        <f>'s.-VUC v EUR'!T54</f>
        <v>0</v>
      </c>
      <c r="T52" s="287" t="e">
        <f>'s.-VUC v EUR'!U54*'s.-VUC v EUR'!#REF!</f>
        <v>#REF!</v>
      </c>
      <c r="U52" s="287" t="e">
        <f>'s.-VUC v EUR'!V54*'s.-VUC v EUR'!#REF!</f>
        <v>#REF!</v>
      </c>
    </row>
    <row r="53" spans="1:22" s="26" customFormat="1" ht="15" customHeight="1" thickBot="1">
      <c r="A53" s="676"/>
      <c r="B53" s="268" t="s">
        <v>106</v>
      </c>
      <c r="C53" s="287">
        <f>'s.-VUC v EUR'!D55</f>
        <v>1708</v>
      </c>
      <c r="D53" s="287" t="e">
        <f>'s.-VUC v EUR'!E55*'s.-VUC v EUR'!#REF!</f>
        <v>#REF!</v>
      </c>
      <c r="E53" s="287" t="e">
        <f>'s.-VUC v EUR'!F55*'s.-VUC v EUR'!#REF!</f>
        <v>#REF!</v>
      </c>
      <c r="F53" s="852"/>
      <c r="G53" s="852"/>
      <c r="H53" s="287">
        <f>'s.-VUC v EUR'!H55</f>
        <v>102</v>
      </c>
      <c r="I53" s="287">
        <f>'s.-VUC v EUR'!I55</f>
        <v>177217586.23999998</v>
      </c>
      <c r="J53" s="287" t="e">
        <f>'s.-VUC v EUR'!J55*'s.-VUC v EUR'!#REF!</f>
        <v>#REF!</v>
      </c>
      <c r="K53" s="287" t="e">
        <f>'s.-VUC v EUR'!K55*'s.-VUC v EUR'!#REF!</f>
        <v>#REF!</v>
      </c>
      <c r="L53" s="852"/>
      <c r="M53" s="881"/>
      <c r="N53" s="287">
        <f>'s.-VUC v EUR'!O55</f>
        <v>102</v>
      </c>
      <c r="O53" s="287" t="e">
        <f>'s.-VUC v EUR'!P55*'s.-VUC v EUR'!#REF!</f>
        <v>#REF!</v>
      </c>
      <c r="P53" s="287" t="e">
        <f>'s.-VUC v EUR'!Q55*'s.-VUC v EUR'!#REF!</f>
        <v>#REF!</v>
      </c>
      <c r="Q53" s="852"/>
      <c r="R53" s="881"/>
      <c r="S53" s="287">
        <f>'s.-VUC v EUR'!T55</f>
        <v>3</v>
      </c>
      <c r="T53" s="287" t="e">
        <f>'s.-VUC v EUR'!U55*'s.-VUC v EUR'!#REF!</f>
        <v>#REF!</v>
      </c>
      <c r="U53" s="287" t="e">
        <f>'s.-VUC v EUR'!V55*'s.-VUC v EUR'!#REF!</f>
        <v>#REF!</v>
      </c>
    </row>
    <row r="54" spans="1:22" s="26" customFormat="1" ht="25.5" customHeight="1" thickBot="1">
      <c r="A54" s="841" t="s">
        <v>113</v>
      </c>
      <c r="B54" s="842"/>
      <c r="C54" s="135">
        <f>SUM(C46:C53)</f>
        <v>3367</v>
      </c>
      <c r="D54" s="135" t="e">
        <f>SUM(D46:D53)</f>
        <v>#REF!</v>
      </c>
      <c r="E54" s="135" t="e">
        <f>SUM(E46:E53)</f>
        <v>#REF!</v>
      </c>
      <c r="F54" s="135" t="e">
        <f>'s.-VUC v EUR'!#REF!*'s.-VUC v EUR'!#REF!</f>
        <v>#REF!</v>
      </c>
      <c r="G54" s="137" t="e">
        <f>E54/F54</f>
        <v>#REF!</v>
      </c>
      <c r="H54" s="135">
        <f>SUM(H46:H53)</f>
        <v>202</v>
      </c>
      <c r="I54" s="135">
        <f>SUM(I46:I53)</f>
        <v>351151490.79999995</v>
      </c>
      <c r="J54" s="135" t="e">
        <f>SUM(J46:J53)</f>
        <v>#REF!</v>
      </c>
      <c r="K54" s="135" t="e">
        <f>SUM(K46:K53)</f>
        <v>#REF!</v>
      </c>
      <c r="L54" s="135" t="e">
        <f>F54-J54</f>
        <v>#REF!</v>
      </c>
      <c r="M54" s="138" t="e">
        <f>J54/F54</f>
        <v>#REF!</v>
      </c>
      <c r="N54" s="135">
        <f>SUM(N46:N53)</f>
        <v>204</v>
      </c>
      <c r="O54" s="135" t="e">
        <f>SUM(O46:O53)</f>
        <v>#REF!</v>
      </c>
      <c r="P54" s="135" t="e">
        <f>SUM(P46:P53)</f>
        <v>#REF!</v>
      </c>
      <c r="Q54" s="135" t="e">
        <f>F54-O54</f>
        <v>#REF!</v>
      </c>
      <c r="R54" s="138" t="e">
        <f>O54/F54</f>
        <v>#REF!</v>
      </c>
      <c r="S54" s="139">
        <f t="shared" ref="S54:U55" si="0">SUM(S46:S53)</f>
        <v>5</v>
      </c>
      <c r="T54" s="135" t="e">
        <f t="shared" si="0"/>
        <v>#REF!</v>
      </c>
      <c r="U54" s="135" t="e">
        <f t="shared" si="0"/>
        <v>#REF!</v>
      </c>
    </row>
    <row r="55" spans="1:22" s="270" customFormat="1" ht="43.5" customHeight="1" thickBot="1">
      <c r="A55" s="839" t="s">
        <v>143</v>
      </c>
      <c r="B55" s="840"/>
      <c r="C55" s="260"/>
      <c r="D55" s="260"/>
      <c r="E55" s="260"/>
      <c r="F55" s="261" t="e">
        <f>'s.-VUC v EUR'!#REF!*'s.-VUC v EUR'!#REF!</f>
        <v>#REF!</v>
      </c>
      <c r="G55" s="262"/>
      <c r="H55" s="260"/>
      <c r="I55" s="260"/>
      <c r="J55" s="260"/>
      <c r="K55" s="260"/>
      <c r="L55" s="251"/>
      <c r="M55" s="251"/>
      <c r="N55" s="261" t="e">
        <f>'sumar v SKK'!N26</f>
        <v>#REF!</v>
      </c>
      <c r="O55" s="261" t="e">
        <f>'sumar v SKK'!O26</f>
        <v>#REF!</v>
      </c>
      <c r="P55" s="261" t="e">
        <f>'sumar v SKK'!P26</f>
        <v>#REF!</v>
      </c>
      <c r="Q55" s="261" t="e">
        <f>F55-O55</f>
        <v>#REF!</v>
      </c>
      <c r="R55" s="269" t="e">
        <f>O55/F55</f>
        <v>#REF!</v>
      </c>
      <c r="S55" s="261">
        <f t="shared" si="0"/>
        <v>10</v>
      </c>
      <c r="T55" s="261" t="e">
        <f t="shared" si="0"/>
        <v>#REF!</v>
      </c>
      <c r="U55" s="261" t="e">
        <f t="shared" si="0"/>
        <v>#REF!</v>
      </c>
    </row>
    <row r="56" spans="1:22" s="26" customFormat="1" ht="15" customHeight="1">
      <c r="A56" s="672" t="s">
        <v>114</v>
      </c>
      <c r="B56" s="91" t="s">
        <v>99</v>
      </c>
      <c r="C56" s="287">
        <f>'s.-VUC v EUR'!D56</f>
        <v>26</v>
      </c>
      <c r="D56" s="287" t="e">
        <f>'s.-VUC v EUR'!E56*'s.-VUC v EUR'!#REF!</f>
        <v>#REF!</v>
      </c>
      <c r="E56" s="287" t="e">
        <f>'s.-VUC v EUR'!F56*'s.-VUC v EUR'!#REF!</f>
        <v>#REF!</v>
      </c>
      <c r="F56" s="850"/>
      <c r="G56" s="850"/>
      <c r="H56" s="287">
        <f>'s.-VUC v EUR'!H56</f>
        <v>13</v>
      </c>
      <c r="I56" s="287">
        <f>'s.-VUC v EUR'!I56</f>
        <v>7826051.1100000003</v>
      </c>
      <c r="J56" s="287" t="e">
        <f>'s.-VUC v EUR'!J56*'s.-VUC v EUR'!#REF!</f>
        <v>#REF!</v>
      </c>
      <c r="K56" s="287" t="e">
        <f>'s.-VUC v EUR'!K56*'s.-VUC v EUR'!#REF!</f>
        <v>#REF!</v>
      </c>
      <c r="L56" s="850"/>
      <c r="M56" s="651"/>
      <c r="N56" s="287">
        <f>'s.-VUC v EUR'!O56</f>
        <v>0</v>
      </c>
      <c r="O56" s="287" t="e">
        <f>'s.-VUC v EUR'!P56*'s.-VUC v EUR'!#REF!</f>
        <v>#REF!</v>
      </c>
      <c r="P56" s="287" t="e">
        <f>'s.-VUC v EUR'!Q56*'s.-VUC v EUR'!#REF!</f>
        <v>#REF!</v>
      </c>
      <c r="Q56" s="850"/>
      <c r="R56" s="651"/>
      <c r="S56" s="287">
        <f>'s.-VUC v EUR'!T56</f>
        <v>0</v>
      </c>
      <c r="T56" s="287" t="e">
        <f>'s.-VUC v EUR'!U56*'s.-VUC v EUR'!#REF!</f>
        <v>#REF!</v>
      </c>
      <c r="U56" s="287" t="e">
        <f>'s.-VUC v EUR'!V56*'s.-VUC v EUR'!#REF!</f>
        <v>#REF!</v>
      </c>
    </row>
    <row r="57" spans="1:22" s="26" customFormat="1" ht="15" customHeight="1">
      <c r="A57" s="675"/>
      <c r="B57" s="265" t="s">
        <v>100</v>
      </c>
      <c r="C57" s="287">
        <f>'s.-VUC v EUR'!D57</f>
        <v>100</v>
      </c>
      <c r="D57" s="287" t="e">
        <f>'s.-VUC v EUR'!E57*'s.-VUC v EUR'!#REF!</f>
        <v>#REF!</v>
      </c>
      <c r="E57" s="287" t="e">
        <f>'s.-VUC v EUR'!F57*'s.-VUC v EUR'!#REF!</f>
        <v>#REF!</v>
      </c>
      <c r="F57" s="851"/>
      <c r="G57" s="851"/>
      <c r="H57" s="287">
        <f>'s.-VUC v EUR'!H57</f>
        <v>23</v>
      </c>
      <c r="I57" s="287">
        <f>'s.-VUC v EUR'!I57</f>
        <v>26250843.359999999</v>
      </c>
      <c r="J57" s="287" t="e">
        <f>'s.-VUC v EUR'!J57*'s.-VUC v EUR'!#REF!</f>
        <v>#REF!</v>
      </c>
      <c r="K57" s="287" t="e">
        <f>'s.-VUC v EUR'!K57*'s.-VUC v EUR'!#REF!</f>
        <v>#REF!</v>
      </c>
      <c r="L57" s="851"/>
      <c r="M57" s="652"/>
      <c r="N57" s="287">
        <f>'s.-VUC v EUR'!O57</f>
        <v>10</v>
      </c>
      <c r="O57" s="287" t="e">
        <f>'s.-VUC v EUR'!P57*'s.-VUC v EUR'!#REF!</f>
        <v>#REF!</v>
      </c>
      <c r="P57" s="287" t="e">
        <f>'s.-VUC v EUR'!Q57*'s.-VUC v EUR'!#REF!</f>
        <v>#REF!</v>
      </c>
      <c r="Q57" s="851"/>
      <c r="R57" s="652"/>
      <c r="S57" s="287">
        <f>'s.-VUC v EUR'!T57</f>
        <v>0</v>
      </c>
      <c r="T57" s="287" t="e">
        <f>'s.-VUC v EUR'!U57*'s.-VUC v EUR'!#REF!</f>
        <v>#REF!</v>
      </c>
      <c r="U57" s="287" t="e">
        <f>'s.-VUC v EUR'!V57*'s.-VUC v EUR'!#REF!</f>
        <v>#REF!</v>
      </c>
    </row>
    <row r="58" spans="1:22" s="26" customFormat="1" ht="15" customHeight="1">
      <c r="A58" s="675"/>
      <c r="B58" s="266" t="s">
        <v>101</v>
      </c>
      <c r="C58" s="287">
        <f>'s.-VUC v EUR'!D58</f>
        <v>62</v>
      </c>
      <c r="D58" s="287" t="e">
        <f>'s.-VUC v EUR'!E58*'s.-VUC v EUR'!#REF!</f>
        <v>#REF!</v>
      </c>
      <c r="E58" s="287" t="e">
        <f>'s.-VUC v EUR'!F58*'s.-VUC v EUR'!#REF!</f>
        <v>#REF!</v>
      </c>
      <c r="F58" s="851"/>
      <c r="G58" s="851"/>
      <c r="H58" s="287">
        <f>'s.-VUC v EUR'!H58</f>
        <v>16</v>
      </c>
      <c r="I58" s="287">
        <f>'s.-VUC v EUR'!I58</f>
        <v>20205693.949999999</v>
      </c>
      <c r="J58" s="287" t="e">
        <f>'s.-VUC v EUR'!J58*'s.-VUC v EUR'!#REF!</f>
        <v>#REF!</v>
      </c>
      <c r="K58" s="287" t="e">
        <f>'s.-VUC v EUR'!K58*'s.-VUC v EUR'!#REF!</f>
        <v>#REF!</v>
      </c>
      <c r="L58" s="851"/>
      <c r="M58" s="652"/>
      <c r="N58" s="287">
        <f>'s.-VUC v EUR'!O58</f>
        <v>3</v>
      </c>
      <c r="O58" s="287" t="e">
        <f>'s.-VUC v EUR'!P58*'s.-VUC v EUR'!#REF!</f>
        <v>#REF!</v>
      </c>
      <c r="P58" s="287" t="e">
        <f>'s.-VUC v EUR'!Q58*'s.-VUC v EUR'!#REF!</f>
        <v>#REF!</v>
      </c>
      <c r="Q58" s="851"/>
      <c r="R58" s="652"/>
      <c r="S58" s="287">
        <f>'s.-VUC v EUR'!T58</f>
        <v>0</v>
      </c>
      <c r="T58" s="287" t="e">
        <f>'s.-VUC v EUR'!U58*'s.-VUC v EUR'!#REF!</f>
        <v>#REF!</v>
      </c>
      <c r="U58" s="287" t="e">
        <f>'s.-VUC v EUR'!V58*'s.-VUC v EUR'!#REF!</f>
        <v>#REF!</v>
      </c>
    </row>
    <row r="59" spans="1:22" s="26" customFormat="1" ht="15" customHeight="1">
      <c r="A59" s="675"/>
      <c r="B59" s="266" t="s">
        <v>102</v>
      </c>
      <c r="C59" s="287">
        <f>'s.-VUC v EUR'!D59</f>
        <v>135</v>
      </c>
      <c r="D59" s="287" t="e">
        <f>'s.-VUC v EUR'!E59*'s.-VUC v EUR'!#REF!</f>
        <v>#REF!</v>
      </c>
      <c r="E59" s="287" t="e">
        <f>'s.-VUC v EUR'!F59*'s.-VUC v EUR'!#REF!</f>
        <v>#REF!</v>
      </c>
      <c r="F59" s="851"/>
      <c r="G59" s="851"/>
      <c r="H59" s="287">
        <f>'s.-VUC v EUR'!H59</f>
        <v>37</v>
      </c>
      <c r="I59" s="287">
        <f>'s.-VUC v EUR'!I59</f>
        <v>42380940.220000006</v>
      </c>
      <c r="J59" s="287" t="e">
        <f>'s.-VUC v EUR'!J59*'s.-VUC v EUR'!#REF!</f>
        <v>#REF!</v>
      </c>
      <c r="K59" s="287" t="e">
        <f>'s.-VUC v EUR'!K59*'s.-VUC v EUR'!#REF!</f>
        <v>#REF!</v>
      </c>
      <c r="L59" s="851"/>
      <c r="M59" s="652"/>
      <c r="N59" s="287">
        <f>'s.-VUC v EUR'!O59</f>
        <v>6</v>
      </c>
      <c r="O59" s="287">
        <v>16434260.134580003</v>
      </c>
      <c r="P59" s="287">
        <v>12325687.79538</v>
      </c>
      <c r="Q59" s="851"/>
      <c r="R59" s="652"/>
      <c r="S59" s="287">
        <f>'s.-VUC v EUR'!T59</f>
        <v>1</v>
      </c>
      <c r="T59" s="287">
        <v>5919863.4667999996</v>
      </c>
      <c r="U59" s="287">
        <v>4439895.7925399998</v>
      </c>
      <c r="V59" s="37" t="s">
        <v>169</v>
      </c>
    </row>
    <row r="60" spans="1:22" s="26" customFormat="1" ht="15" customHeight="1">
      <c r="A60" s="675"/>
      <c r="B60" s="266" t="s">
        <v>103</v>
      </c>
      <c r="C60" s="287">
        <f>'s.-VUC v EUR'!D61</f>
        <v>67</v>
      </c>
      <c r="D60" s="287" t="e">
        <f>'s.-VUC v EUR'!E61*'s.-VUC v EUR'!#REF!</f>
        <v>#REF!</v>
      </c>
      <c r="E60" s="287" t="e">
        <f>'s.-VUC v EUR'!F61*'s.-VUC v EUR'!#REF!</f>
        <v>#REF!</v>
      </c>
      <c r="F60" s="851"/>
      <c r="G60" s="851"/>
      <c r="H60" s="287">
        <f>'s.-VUC v EUR'!H61</f>
        <v>14</v>
      </c>
      <c r="I60" s="287">
        <f>'s.-VUC v EUR'!I61</f>
        <v>19739803.66</v>
      </c>
      <c r="J60" s="287" t="e">
        <f>'s.-VUC v EUR'!J61*'s.-VUC v EUR'!#REF!</f>
        <v>#REF!</v>
      </c>
      <c r="K60" s="287" t="e">
        <f>'s.-VUC v EUR'!K61*'s.-VUC v EUR'!#REF!</f>
        <v>#REF!</v>
      </c>
      <c r="L60" s="851"/>
      <c r="M60" s="652"/>
      <c r="N60" s="287">
        <f>'s.-VUC v EUR'!O61</f>
        <v>3</v>
      </c>
      <c r="O60" s="287" t="e">
        <f>'s.-VUC v EUR'!P61*'s.-VUC v EUR'!#REF!</f>
        <v>#REF!</v>
      </c>
      <c r="P60" s="287" t="e">
        <f>'s.-VUC v EUR'!Q61*'s.-VUC v EUR'!#REF!</f>
        <v>#REF!</v>
      </c>
      <c r="Q60" s="851"/>
      <c r="R60" s="652"/>
      <c r="S60" s="287">
        <f>'s.-VUC v EUR'!T61</f>
        <v>0</v>
      </c>
      <c r="T60" s="287" t="e">
        <f>'s.-VUC v EUR'!U61*'s.-VUC v EUR'!#REF!</f>
        <v>#REF!</v>
      </c>
      <c r="U60" s="287" t="e">
        <f>'s.-VUC v EUR'!V61*'s.-VUC v EUR'!#REF!</f>
        <v>#REF!</v>
      </c>
    </row>
    <row r="61" spans="1:22" s="26" customFormat="1" ht="15" customHeight="1">
      <c r="A61" s="675"/>
      <c r="B61" s="266" t="s">
        <v>104</v>
      </c>
      <c r="C61" s="287">
        <f>'s.-VUC v EUR'!D62</f>
        <v>88</v>
      </c>
      <c r="D61" s="287" t="e">
        <f>'s.-VUC v EUR'!E62*'s.-VUC v EUR'!#REF!</f>
        <v>#REF!</v>
      </c>
      <c r="E61" s="287" t="e">
        <f>'s.-VUC v EUR'!F62*'s.-VUC v EUR'!#REF!</f>
        <v>#REF!</v>
      </c>
      <c r="F61" s="851"/>
      <c r="G61" s="851"/>
      <c r="H61" s="287">
        <f>'s.-VUC v EUR'!H62</f>
        <v>26</v>
      </c>
      <c r="I61" s="287">
        <f>'s.-VUC v EUR'!I62</f>
        <v>40614093.590000004</v>
      </c>
      <c r="J61" s="287" t="e">
        <f>'s.-VUC v EUR'!J62*'s.-VUC v EUR'!#REF!</f>
        <v>#REF!</v>
      </c>
      <c r="K61" s="287" t="e">
        <f>'s.-VUC v EUR'!K62*'s.-VUC v EUR'!#REF!</f>
        <v>#REF!</v>
      </c>
      <c r="L61" s="851"/>
      <c r="M61" s="652"/>
      <c r="N61" s="287">
        <f>'s.-VUC v EUR'!O62</f>
        <v>6</v>
      </c>
      <c r="O61" s="287" t="e">
        <f>'s.-VUC v EUR'!P62*'s.-VUC v EUR'!#REF!</f>
        <v>#REF!</v>
      </c>
      <c r="P61" s="287" t="e">
        <f>'s.-VUC v EUR'!Q62*'s.-VUC v EUR'!#REF!</f>
        <v>#REF!</v>
      </c>
      <c r="Q61" s="851"/>
      <c r="R61" s="652"/>
      <c r="S61" s="287">
        <f>'s.-VUC v EUR'!T62</f>
        <v>0</v>
      </c>
      <c r="T61" s="287" t="e">
        <f>'s.-VUC v EUR'!U62*'s.-VUC v EUR'!#REF!</f>
        <v>#REF!</v>
      </c>
      <c r="U61" s="287" t="e">
        <f>'s.-VUC v EUR'!V62*'s.-VUC v EUR'!#REF!</f>
        <v>#REF!</v>
      </c>
    </row>
    <row r="62" spans="1:22" s="26" customFormat="1" ht="15" customHeight="1">
      <c r="A62" s="675"/>
      <c r="B62" s="266" t="s">
        <v>105</v>
      </c>
      <c r="C62" s="287">
        <f>'s.-VUC v EUR'!D63</f>
        <v>59</v>
      </c>
      <c r="D62" s="287" t="e">
        <f>'s.-VUC v EUR'!E63*'s.-VUC v EUR'!#REF!</f>
        <v>#REF!</v>
      </c>
      <c r="E62" s="287" t="e">
        <f>'s.-VUC v EUR'!F63*'s.-VUC v EUR'!#REF!</f>
        <v>#REF!</v>
      </c>
      <c r="F62" s="851"/>
      <c r="G62" s="851"/>
      <c r="H62" s="287">
        <f>'s.-VUC v EUR'!H63</f>
        <v>14</v>
      </c>
      <c r="I62" s="287">
        <f>'s.-VUC v EUR'!I63</f>
        <v>15985749.48</v>
      </c>
      <c r="J62" s="287" t="e">
        <f>'s.-VUC v EUR'!J63*'s.-VUC v EUR'!#REF!</f>
        <v>#REF!</v>
      </c>
      <c r="K62" s="287" t="e">
        <f>'s.-VUC v EUR'!K63*'s.-VUC v EUR'!#REF!</f>
        <v>#REF!</v>
      </c>
      <c r="L62" s="851"/>
      <c r="M62" s="652"/>
      <c r="N62" s="287">
        <f>'s.-VUC v EUR'!O63</f>
        <v>5</v>
      </c>
      <c r="O62" s="287" t="e">
        <f>'s.-VUC v EUR'!P63*'s.-VUC v EUR'!#REF!</f>
        <v>#REF!</v>
      </c>
      <c r="P62" s="287" t="e">
        <f>'s.-VUC v EUR'!Q63*'s.-VUC v EUR'!#REF!</f>
        <v>#REF!</v>
      </c>
      <c r="Q62" s="851"/>
      <c r="R62" s="652"/>
      <c r="S62" s="287">
        <f>'s.-VUC v EUR'!T63</f>
        <v>0</v>
      </c>
      <c r="T62" s="287" t="e">
        <f>'s.-VUC v EUR'!U63*'s.-VUC v EUR'!#REF!</f>
        <v>#REF!</v>
      </c>
      <c r="U62" s="287" t="e">
        <f>'s.-VUC v EUR'!V63*'s.-VUC v EUR'!#REF!</f>
        <v>#REF!</v>
      </c>
    </row>
    <row r="63" spans="1:22" s="26" customFormat="1" ht="15" customHeight="1" thickBot="1">
      <c r="A63" s="676"/>
      <c r="B63" s="268" t="s">
        <v>106</v>
      </c>
      <c r="C63" s="287">
        <f>'s.-VUC v EUR'!D64</f>
        <v>618</v>
      </c>
      <c r="D63" s="287" t="e">
        <f>'s.-VUC v EUR'!E64*'s.-VUC v EUR'!#REF!</f>
        <v>#REF!</v>
      </c>
      <c r="E63" s="287" t="e">
        <f>'s.-VUC v EUR'!F64*'s.-VUC v EUR'!#REF!</f>
        <v>#REF!</v>
      </c>
      <c r="F63" s="852"/>
      <c r="G63" s="852"/>
      <c r="H63" s="287">
        <f>'s.-VUC v EUR'!H64</f>
        <v>155</v>
      </c>
      <c r="I63" s="287">
        <f>'s.-VUC v EUR'!I64</f>
        <v>188598693.45000002</v>
      </c>
      <c r="J63" s="287" t="e">
        <f>'s.-VUC v EUR'!J64*'s.-VUC v EUR'!#REF!</f>
        <v>#REF!</v>
      </c>
      <c r="K63" s="287" t="e">
        <f>'s.-VUC v EUR'!K64*'s.-VUC v EUR'!#REF!</f>
        <v>#REF!</v>
      </c>
      <c r="L63" s="852"/>
      <c r="M63" s="881"/>
      <c r="N63" s="287">
        <f>'s.-VUC v EUR'!O64</f>
        <v>38</v>
      </c>
      <c r="O63" s="287" t="e">
        <f>'s.-VUC v EUR'!P64*'s.-VUC v EUR'!#REF!</f>
        <v>#REF!</v>
      </c>
      <c r="P63" s="287" t="e">
        <f>'s.-VUC v EUR'!Q64*'s.-VUC v EUR'!#REF!</f>
        <v>#REF!</v>
      </c>
      <c r="Q63" s="852"/>
      <c r="R63" s="881"/>
      <c r="S63" s="287">
        <f>'s.-VUC v EUR'!T64</f>
        <v>3</v>
      </c>
      <c r="T63" s="287" t="e">
        <f>'s.-VUC v EUR'!U64*'s.-VUC v EUR'!#REF!</f>
        <v>#REF!</v>
      </c>
      <c r="U63" s="287" t="e">
        <f>'s.-VUC v EUR'!V64*'s.-VUC v EUR'!#REF!</f>
        <v>#REF!</v>
      </c>
    </row>
    <row r="64" spans="1:22" s="26" customFormat="1" ht="25.5" customHeight="1" thickBot="1">
      <c r="A64" s="841" t="s">
        <v>115</v>
      </c>
      <c r="B64" s="842"/>
      <c r="C64" s="135">
        <f>SUM(C56:C63)</f>
        <v>1155</v>
      </c>
      <c r="D64" s="135" t="e">
        <f>SUM(D56:D63)</f>
        <v>#REF!</v>
      </c>
      <c r="E64" s="135" t="e">
        <f>SUM(E56:E63)</f>
        <v>#REF!</v>
      </c>
      <c r="F64" s="135" t="e">
        <f>'s.-VUC v EUR'!#REF!*'s.-VUC v EUR'!#REF!</f>
        <v>#REF!</v>
      </c>
      <c r="G64" s="137" t="e">
        <f>E64/F64</f>
        <v>#REF!</v>
      </c>
      <c r="H64" s="135">
        <f>SUM(H56:H63)</f>
        <v>298</v>
      </c>
      <c r="I64" s="135">
        <f>SUM(I56:I63)</f>
        <v>361601868.82000005</v>
      </c>
      <c r="J64" s="135" t="e">
        <f>SUM(J56:J63)</f>
        <v>#REF!</v>
      </c>
      <c r="K64" s="135" t="e">
        <f>SUM(K56:K63)</f>
        <v>#REF!</v>
      </c>
      <c r="L64" s="135" t="e">
        <f>F64-J64</f>
        <v>#REF!</v>
      </c>
      <c r="M64" s="138" t="e">
        <f>J64/F64</f>
        <v>#REF!</v>
      </c>
      <c r="N64" s="135">
        <f>SUM(N56:N63)</f>
        <v>71</v>
      </c>
      <c r="O64" s="135" t="e">
        <f>SUM(O56:O63)</f>
        <v>#REF!</v>
      </c>
      <c r="P64" s="135" t="e">
        <f>SUM(P56:P63)</f>
        <v>#REF!</v>
      </c>
      <c r="Q64" s="135" t="e">
        <f>F64-O64</f>
        <v>#REF!</v>
      </c>
      <c r="R64" s="138" t="e">
        <f>O64/F64</f>
        <v>#REF!</v>
      </c>
      <c r="S64" s="135">
        <f>SUM(S56:S63)</f>
        <v>4</v>
      </c>
      <c r="T64" s="135" t="e">
        <f>SUM(T56:T63)</f>
        <v>#REF!</v>
      </c>
      <c r="U64" s="135" t="e">
        <f>SUM(U56:U63)</f>
        <v>#REF!</v>
      </c>
    </row>
    <row r="65" spans="1:22" s="26" customFormat="1" ht="15" customHeight="1">
      <c r="A65" s="672" t="s">
        <v>116</v>
      </c>
      <c r="B65" s="91" t="s">
        <v>99</v>
      </c>
      <c r="C65" s="287" t="e">
        <f>'s.-VUC v EUR'!#REF!</f>
        <v>#REF!</v>
      </c>
      <c r="D65" s="287" t="e">
        <f>'s.-VUC v EUR'!#REF!*'s.-VUC v EUR'!#REF!</f>
        <v>#REF!</v>
      </c>
      <c r="E65" s="287" t="e">
        <f>'s.-VUC v EUR'!#REF!*'s.-VUC v EUR'!#REF!</f>
        <v>#REF!</v>
      </c>
      <c r="F65" s="850"/>
      <c r="G65" s="850"/>
      <c r="H65" s="287" t="e">
        <f>'s.-VUC v EUR'!#REF!</f>
        <v>#REF!</v>
      </c>
      <c r="I65" s="287" t="e">
        <f>'s.-VUC v EUR'!#REF!</f>
        <v>#REF!</v>
      </c>
      <c r="J65" s="287" t="e">
        <f>'s.-VUC v EUR'!#REF!*'s.-VUC v EUR'!#REF!</f>
        <v>#REF!</v>
      </c>
      <c r="K65" s="287" t="e">
        <f>'s.-VUC v EUR'!#REF!*'s.-VUC v EUR'!#REF!</f>
        <v>#REF!</v>
      </c>
      <c r="L65" s="850"/>
      <c r="M65" s="651"/>
      <c r="N65" s="287" t="e">
        <f>'s.-VUC v EUR'!#REF!</f>
        <v>#REF!</v>
      </c>
      <c r="O65" s="287" t="e">
        <f>'s.-VUC v EUR'!#REF!*'s.-VUC v EUR'!#REF!</f>
        <v>#REF!</v>
      </c>
      <c r="P65" s="287" t="e">
        <f>'s.-VUC v EUR'!#REF!*'s.-VUC v EUR'!#REF!</f>
        <v>#REF!</v>
      </c>
      <c r="Q65" s="850"/>
      <c r="R65" s="651"/>
      <c r="S65" s="287" t="e">
        <f>'s.-VUC v EUR'!#REF!</f>
        <v>#REF!</v>
      </c>
      <c r="T65" s="287" t="e">
        <f>'s.-VUC v EUR'!#REF!*'s.-VUC v EUR'!#REF!</f>
        <v>#REF!</v>
      </c>
      <c r="U65" s="287" t="e">
        <f>'s.-VUC v EUR'!#REF!*'s.-VUC v EUR'!#REF!</f>
        <v>#REF!</v>
      </c>
    </row>
    <row r="66" spans="1:22" s="26" customFormat="1" ht="15" customHeight="1">
      <c r="A66" s="675"/>
      <c r="B66" s="265" t="s">
        <v>100</v>
      </c>
      <c r="C66" s="287" t="e">
        <f>'s.-VUC v EUR'!#REF!</f>
        <v>#REF!</v>
      </c>
      <c r="D66" s="287" t="e">
        <f>'s.-VUC v EUR'!#REF!*'s.-VUC v EUR'!#REF!</f>
        <v>#REF!</v>
      </c>
      <c r="E66" s="287" t="e">
        <f>'s.-VUC v EUR'!#REF!*'s.-VUC v EUR'!#REF!</f>
        <v>#REF!</v>
      </c>
      <c r="F66" s="851"/>
      <c r="G66" s="851"/>
      <c r="H66" s="287" t="e">
        <f>'s.-VUC v EUR'!#REF!</f>
        <v>#REF!</v>
      </c>
      <c r="I66" s="287" t="e">
        <f>'s.-VUC v EUR'!#REF!</f>
        <v>#REF!</v>
      </c>
      <c r="J66" s="287" t="e">
        <f>'s.-VUC v EUR'!#REF!*'s.-VUC v EUR'!#REF!</f>
        <v>#REF!</v>
      </c>
      <c r="K66" s="287" t="e">
        <f>'s.-VUC v EUR'!#REF!*'s.-VUC v EUR'!#REF!</f>
        <v>#REF!</v>
      </c>
      <c r="L66" s="851"/>
      <c r="M66" s="652"/>
      <c r="N66" s="287" t="e">
        <f>'s.-VUC v EUR'!#REF!</f>
        <v>#REF!</v>
      </c>
      <c r="O66" s="287" t="e">
        <f>'s.-VUC v EUR'!#REF!*'s.-VUC v EUR'!#REF!</f>
        <v>#REF!</v>
      </c>
      <c r="P66" s="287" t="e">
        <f>'s.-VUC v EUR'!#REF!*'s.-VUC v EUR'!#REF!</f>
        <v>#REF!</v>
      </c>
      <c r="Q66" s="851"/>
      <c r="R66" s="652"/>
      <c r="S66" s="287" t="e">
        <f>'s.-VUC v EUR'!#REF!</f>
        <v>#REF!</v>
      </c>
      <c r="T66" s="287" t="e">
        <f>'s.-VUC v EUR'!#REF!*'s.-VUC v EUR'!#REF!</f>
        <v>#REF!</v>
      </c>
      <c r="U66" s="287" t="e">
        <f>'s.-VUC v EUR'!#REF!*'s.-VUC v EUR'!#REF!</f>
        <v>#REF!</v>
      </c>
    </row>
    <row r="67" spans="1:22" s="26" customFormat="1" ht="15" customHeight="1">
      <c r="A67" s="675"/>
      <c r="B67" s="266" t="s">
        <v>101</v>
      </c>
      <c r="C67" s="287">
        <f>'s.-VUC v EUR'!D65</f>
        <v>2</v>
      </c>
      <c r="D67" s="287" t="e">
        <f>'s.-VUC v EUR'!E65*'s.-VUC v EUR'!#REF!</f>
        <v>#REF!</v>
      </c>
      <c r="E67" s="287" t="e">
        <f>'s.-VUC v EUR'!F65*'s.-VUC v EUR'!#REF!</f>
        <v>#REF!</v>
      </c>
      <c r="F67" s="851"/>
      <c r="G67" s="851"/>
      <c r="H67" s="287">
        <f>'s.-VUC v EUR'!H65</f>
        <v>1</v>
      </c>
      <c r="I67" s="287">
        <f>'s.-VUC v EUR'!I65</f>
        <v>110949.63</v>
      </c>
      <c r="J67" s="287" t="e">
        <f>'s.-VUC v EUR'!J65*'s.-VUC v EUR'!#REF!</f>
        <v>#REF!</v>
      </c>
      <c r="K67" s="287" t="e">
        <f>'s.-VUC v EUR'!K65*'s.-VUC v EUR'!#REF!</f>
        <v>#REF!</v>
      </c>
      <c r="L67" s="851"/>
      <c r="M67" s="652"/>
      <c r="N67" s="287">
        <f>'s.-VUC v EUR'!O65</f>
        <v>0</v>
      </c>
      <c r="O67" s="287" t="e">
        <f>'s.-VUC v EUR'!P65*'s.-VUC v EUR'!#REF!</f>
        <v>#REF!</v>
      </c>
      <c r="P67" s="287" t="e">
        <f>'s.-VUC v EUR'!Q65*'s.-VUC v EUR'!#REF!</f>
        <v>#REF!</v>
      </c>
      <c r="Q67" s="851"/>
      <c r="R67" s="652"/>
      <c r="S67" s="287">
        <f>'s.-VUC v EUR'!T65</f>
        <v>0</v>
      </c>
      <c r="T67" s="287" t="e">
        <f>'s.-VUC v EUR'!U65*'s.-VUC v EUR'!#REF!</f>
        <v>#REF!</v>
      </c>
      <c r="U67" s="287" t="e">
        <f>'s.-VUC v EUR'!V65*'s.-VUC v EUR'!#REF!</f>
        <v>#REF!</v>
      </c>
    </row>
    <row r="68" spans="1:22" s="26" customFormat="1" ht="15" customHeight="1">
      <c r="A68" s="675"/>
      <c r="B68" s="266" t="s">
        <v>102</v>
      </c>
      <c r="C68" s="287">
        <f>'s.-VUC v EUR'!D66</f>
        <v>43</v>
      </c>
      <c r="D68" s="287" t="e">
        <f>'s.-VUC v EUR'!E66*'s.-VUC v EUR'!#REF!</f>
        <v>#REF!</v>
      </c>
      <c r="E68" s="287" t="e">
        <f>'s.-VUC v EUR'!F66*'s.-VUC v EUR'!#REF!</f>
        <v>#REF!</v>
      </c>
      <c r="F68" s="851"/>
      <c r="G68" s="851"/>
      <c r="H68" s="287">
        <f>'s.-VUC v EUR'!H66</f>
        <v>11</v>
      </c>
      <c r="I68" s="287">
        <f>'s.-VUC v EUR'!I66</f>
        <v>6426320.2299999995</v>
      </c>
      <c r="J68" s="287" t="e">
        <f>'s.-VUC v EUR'!J66*'s.-VUC v EUR'!#REF!</f>
        <v>#REF!</v>
      </c>
      <c r="K68" s="287" t="e">
        <f>'s.-VUC v EUR'!K66*'s.-VUC v EUR'!#REF!</f>
        <v>#REF!</v>
      </c>
      <c r="L68" s="851"/>
      <c r="M68" s="652"/>
      <c r="N68" s="287">
        <f>'s.-VUC v EUR'!O66</f>
        <v>5</v>
      </c>
      <c r="O68" s="287" t="e">
        <f>'s.-VUC v EUR'!P66*'s.-VUC v EUR'!#REF!</f>
        <v>#REF!</v>
      </c>
      <c r="P68" s="287" t="e">
        <f>'s.-VUC v EUR'!Q66*'s.-VUC v EUR'!#REF!</f>
        <v>#REF!</v>
      </c>
      <c r="Q68" s="851"/>
      <c r="R68" s="652"/>
      <c r="S68" s="287">
        <f>'s.-VUC v EUR'!T66</f>
        <v>0</v>
      </c>
      <c r="T68" s="287" t="e">
        <f>'s.-VUC v EUR'!U66*'s.-VUC v EUR'!#REF!</f>
        <v>#REF!</v>
      </c>
      <c r="U68" s="287" t="e">
        <f>'s.-VUC v EUR'!V66*'s.-VUC v EUR'!#REF!</f>
        <v>#REF!</v>
      </c>
    </row>
    <row r="69" spans="1:22" s="26" customFormat="1" ht="15" customHeight="1">
      <c r="A69" s="675"/>
      <c r="B69" s="266" t="s">
        <v>103</v>
      </c>
      <c r="C69" s="287">
        <f>'s.-VUC v EUR'!D69</f>
        <v>46</v>
      </c>
      <c r="D69" s="287" t="e">
        <f>'s.-VUC v EUR'!E69*'s.-VUC v EUR'!#REF!</f>
        <v>#REF!</v>
      </c>
      <c r="E69" s="287" t="e">
        <f>'s.-VUC v EUR'!F69*'s.-VUC v EUR'!#REF!</f>
        <v>#REF!</v>
      </c>
      <c r="F69" s="851"/>
      <c r="G69" s="851"/>
      <c r="H69" s="287">
        <f>'s.-VUC v EUR'!H69</f>
        <v>17</v>
      </c>
      <c r="I69" s="287">
        <f>'s.-VUC v EUR'!I69</f>
        <v>9702816.5100000016</v>
      </c>
      <c r="J69" s="287" t="e">
        <f>'s.-VUC v EUR'!J69*'s.-VUC v EUR'!#REF!</f>
        <v>#REF!</v>
      </c>
      <c r="K69" s="287" t="e">
        <f>'s.-VUC v EUR'!K69*'s.-VUC v EUR'!#REF!</f>
        <v>#REF!</v>
      </c>
      <c r="L69" s="851"/>
      <c r="M69" s="652"/>
      <c r="N69" s="287">
        <f>'s.-VUC v EUR'!O69</f>
        <v>3</v>
      </c>
      <c r="O69" s="287" t="e">
        <f>'s.-VUC v EUR'!P69*'s.-VUC v EUR'!#REF!</f>
        <v>#REF!</v>
      </c>
      <c r="P69" s="287" t="e">
        <f>'s.-VUC v EUR'!Q69*'s.-VUC v EUR'!#REF!</f>
        <v>#REF!</v>
      </c>
      <c r="Q69" s="851"/>
      <c r="R69" s="652"/>
      <c r="S69" s="287">
        <f>'s.-VUC v EUR'!T69</f>
        <v>0</v>
      </c>
      <c r="T69" s="287" t="e">
        <f>'s.-VUC v EUR'!U69*'s.-VUC v EUR'!#REF!</f>
        <v>#REF!</v>
      </c>
      <c r="U69" s="287" t="e">
        <f>'s.-VUC v EUR'!V69*'s.-VUC v EUR'!#REF!</f>
        <v>#REF!</v>
      </c>
    </row>
    <row r="70" spans="1:22" s="26" customFormat="1" ht="15" customHeight="1">
      <c r="A70" s="675"/>
      <c r="B70" s="266" t="s">
        <v>104</v>
      </c>
      <c r="C70" s="287">
        <f>'s.-VUC v EUR'!D70</f>
        <v>34</v>
      </c>
      <c r="D70" s="287" t="e">
        <f>'s.-VUC v EUR'!E70*'s.-VUC v EUR'!#REF!</f>
        <v>#REF!</v>
      </c>
      <c r="E70" s="287" t="e">
        <f>'s.-VUC v EUR'!F70*'s.-VUC v EUR'!#REF!</f>
        <v>#REF!</v>
      </c>
      <c r="F70" s="851"/>
      <c r="G70" s="851"/>
      <c r="H70" s="287">
        <f>'s.-VUC v EUR'!H70</f>
        <v>19</v>
      </c>
      <c r="I70" s="287">
        <f>'s.-VUC v EUR'!I70</f>
        <v>13462026.189999998</v>
      </c>
      <c r="J70" s="287" t="e">
        <f>'s.-VUC v EUR'!J70*'s.-VUC v EUR'!#REF!</f>
        <v>#REF!</v>
      </c>
      <c r="K70" s="287" t="e">
        <f>'s.-VUC v EUR'!K70*'s.-VUC v EUR'!#REF!</f>
        <v>#REF!</v>
      </c>
      <c r="L70" s="851"/>
      <c r="M70" s="652"/>
      <c r="N70" s="287">
        <f>'s.-VUC v EUR'!O70</f>
        <v>3</v>
      </c>
      <c r="O70" s="287" t="e">
        <f>'s.-VUC v EUR'!P70*'s.-VUC v EUR'!#REF!</f>
        <v>#REF!</v>
      </c>
      <c r="P70" s="287" t="e">
        <f>'s.-VUC v EUR'!Q70*'s.-VUC v EUR'!#REF!</f>
        <v>#REF!</v>
      </c>
      <c r="Q70" s="851"/>
      <c r="R70" s="652"/>
      <c r="S70" s="287">
        <f>'s.-VUC v EUR'!T70</f>
        <v>0</v>
      </c>
      <c r="T70" s="287" t="e">
        <f>'s.-VUC v EUR'!U70*'s.-VUC v EUR'!#REF!</f>
        <v>#REF!</v>
      </c>
      <c r="U70" s="287" t="e">
        <f>'s.-VUC v EUR'!V70*'s.-VUC v EUR'!#REF!</f>
        <v>#REF!</v>
      </c>
    </row>
    <row r="71" spans="1:22" s="26" customFormat="1" ht="15" customHeight="1">
      <c r="A71" s="675"/>
      <c r="B71" s="266" t="s">
        <v>105</v>
      </c>
      <c r="C71" s="287">
        <f>'s.-VUC v EUR'!D71</f>
        <v>19</v>
      </c>
      <c r="D71" s="287" t="e">
        <f>'s.-VUC v EUR'!E71*'s.-VUC v EUR'!#REF!</f>
        <v>#REF!</v>
      </c>
      <c r="E71" s="287" t="e">
        <f>'s.-VUC v EUR'!F71*'s.-VUC v EUR'!#REF!</f>
        <v>#REF!</v>
      </c>
      <c r="F71" s="851"/>
      <c r="G71" s="851"/>
      <c r="H71" s="287">
        <f>'s.-VUC v EUR'!H71</f>
        <v>10</v>
      </c>
      <c r="I71" s="287">
        <f>'s.-VUC v EUR'!I71</f>
        <v>6796249.6100000013</v>
      </c>
      <c r="J71" s="287" t="e">
        <f>'s.-VUC v EUR'!J71*'s.-VUC v EUR'!#REF!</f>
        <v>#REF!</v>
      </c>
      <c r="K71" s="287" t="e">
        <f>'s.-VUC v EUR'!K71*'s.-VUC v EUR'!#REF!</f>
        <v>#REF!</v>
      </c>
      <c r="L71" s="851"/>
      <c r="M71" s="652"/>
      <c r="N71" s="287">
        <f>'s.-VUC v EUR'!O71</f>
        <v>5</v>
      </c>
      <c r="O71" s="287" t="e">
        <f>'s.-VUC v EUR'!P71*'s.-VUC v EUR'!#REF!</f>
        <v>#REF!</v>
      </c>
      <c r="P71" s="287" t="e">
        <f>'s.-VUC v EUR'!Q71*'s.-VUC v EUR'!#REF!</f>
        <v>#REF!</v>
      </c>
      <c r="Q71" s="851"/>
      <c r="R71" s="652"/>
      <c r="S71" s="287">
        <f>'s.-VUC v EUR'!T71</f>
        <v>0</v>
      </c>
      <c r="T71" s="287" t="e">
        <f>'s.-VUC v EUR'!U71*'s.-VUC v EUR'!#REF!</f>
        <v>#REF!</v>
      </c>
      <c r="U71" s="287" t="e">
        <f>'s.-VUC v EUR'!V71*'s.-VUC v EUR'!#REF!</f>
        <v>#REF!</v>
      </c>
    </row>
    <row r="72" spans="1:22" s="26" customFormat="1" ht="15" customHeight="1" thickBot="1">
      <c r="A72" s="676"/>
      <c r="B72" s="268" t="s">
        <v>106</v>
      </c>
      <c r="C72" s="287">
        <f>'s.-VUC v EUR'!D72</f>
        <v>59</v>
      </c>
      <c r="D72" s="287" t="e">
        <f>'s.-VUC v EUR'!E72*'s.-VUC v EUR'!#REF!</f>
        <v>#REF!</v>
      </c>
      <c r="E72" s="287" t="e">
        <f>'s.-VUC v EUR'!F72*'s.-VUC v EUR'!#REF!</f>
        <v>#REF!</v>
      </c>
      <c r="F72" s="852"/>
      <c r="G72" s="852"/>
      <c r="H72" s="287">
        <f>'s.-VUC v EUR'!H72</f>
        <v>37</v>
      </c>
      <c r="I72" s="287">
        <f>'s.-VUC v EUR'!I72</f>
        <v>21005265.259999998</v>
      </c>
      <c r="J72" s="287" t="e">
        <f>'s.-VUC v EUR'!J72*'s.-VUC v EUR'!#REF!</f>
        <v>#REF!</v>
      </c>
      <c r="K72" s="287" t="e">
        <f>'s.-VUC v EUR'!K72*'s.-VUC v EUR'!#REF!</f>
        <v>#REF!</v>
      </c>
      <c r="L72" s="852"/>
      <c r="M72" s="881"/>
      <c r="N72" s="287">
        <f>'s.-VUC v EUR'!O72</f>
        <v>8</v>
      </c>
      <c r="O72" s="287" t="e">
        <f>'s.-VUC v EUR'!P72*'s.-VUC v EUR'!#REF!</f>
        <v>#REF!</v>
      </c>
      <c r="P72" s="287" t="e">
        <f>'s.-VUC v EUR'!Q72*'s.-VUC v EUR'!#REF!</f>
        <v>#REF!</v>
      </c>
      <c r="Q72" s="852"/>
      <c r="R72" s="881"/>
      <c r="S72" s="287">
        <f>'s.-VUC v EUR'!T72</f>
        <v>0</v>
      </c>
      <c r="T72" s="287" t="e">
        <f>'s.-VUC v EUR'!U72*'s.-VUC v EUR'!#REF!</f>
        <v>#REF!</v>
      </c>
      <c r="U72" s="287" t="e">
        <f>'s.-VUC v EUR'!V72*'s.-VUC v EUR'!#REF!</f>
        <v>#REF!</v>
      </c>
    </row>
    <row r="73" spans="1:22" s="26" customFormat="1" ht="25.5" customHeight="1" thickBot="1">
      <c r="A73" s="841" t="s">
        <v>117</v>
      </c>
      <c r="B73" s="842"/>
      <c r="C73" s="135" t="e">
        <f>SUM(C65:C72)</f>
        <v>#REF!</v>
      </c>
      <c r="D73" s="135" t="e">
        <f>SUM(D65:D72)</f>
        <v>#REF!</v>
      </c>
      <c r="E73" s="135" t="e">
        <f>SUM(E65:E72)</f>
        <v>#REF!</v>
      </c>
      <c r="F73" s="135" t="e">
        <f>'s.-VUC v EUR'!G73*'s.-VUC v EUR'!#REF!</f>
        <v>#REF!</v>
      </c>
      <c r="G73" s="137" t="e">
        <f>E73/F73</f>
        <v>#REF!</v>
      </c>
      <c r="H73" s="135" t="e">
        <f>SUM(H65:H72)</f>
        <v>#REF!</v>
      </c>
      <c r="I73" s="135" t="e">
        <f>SUM(I65:I72)</f>
        <v>#REF!</v>
      </c>
      <c r="J73" s="135" t="e">
        <f>SUM(J65:J72)</f>
        <v>#REF!</v>
      </c>
      <c r="K73" s="135" t="e">
        <f>SUM(K65:K72)</f>
        <v>#REF!</v>
      </c>
      <c r="L73" s="135" t="e">
        <f>F73-J73</f>
        <v>#REF!</v>
      </c>
      <c r="M73" s="138" t="e">
        <f>J73/F73</f>
        <v>#REF!</v>
      </c>
      <c r="N73" s="135" t="e">
        <f>SUM(N65:N72)</f>
        <v>#REF!</v>
      </c>
      <c r="O73" s="135" t="e">
        <f>SUM(O65:O72)</f>
        <v>#REF!</v>
      </c>
      <c r="P73" s="135" t="e">
        <f>SUM(P65:P72)</f>
        <v>#REF!</v>
      </c>
      <c r="Q73" s="135" t="e">
        <f>F73-O73</f>
        <v>#REF!</v>
      </c>
      <c r="R73" s="138" t="e">
        <f>O73/F73</f>
        <v>#REF!</v>
      </c>
      <c r="S73" s="139" t="e">
        <f>SUM(S65:S72)</f>
        <v>#REF!</v>
      </c>
      <c r="T73" s="135" t="e">
        <f>SUM(T65:T72)</f>
        <v>#REF!</v>
      </c>
      <c r="U73" s="135" t="e">
        <f>SUM(U65:U72)</f>
        <v>#REF!</v>
      </c>
    </row>
    <row r="74" spans="1:22" s="26" customFormat="1" ht="44.25" customHeight="1" thickBot="1">
      <c r="A74" s="839" t="s">
        <v>144</v>
      </c>
      <c r="B74" s="840"/>
      <c r="C74" s="260"/>
      <c r="D74" s="260"/>
      <c r="E74" s="260"/>
      <c r="F74" s="261" t="e">
        <f>'s.-VUC v EUR'!#REF!*'s.-VUC v EUR'!#REF!</f>
        <v>#REF!</v>
      </c>
      <c r="G74" s="262"/>
      <c r="H74" s="260"/>
      <c r="I74" s="260"/>
      <c r="J74" s="260"/>
      <c r="K74" s="260"/>
      <c r="L74" s="251"/>
      <c r="M74" s="251"/>
      <c r="N74" s="261" t="e">
        <f>'sumar v SKK'!N27</f>
        <v>#REF!</v>
      </c>
      <c r="O74" s="261" t="e">
        <f>'sumar v SKK'!O27</f>
        <v>#REF!</v>
      </c>
      <c r="P74" s="261" t="e">
        <f>'sumar v SKK'!P27</f>
        <v>#REF!</v>
      </c>
      <c r="Q74" s="261" t="e">
        <f>F74-O74</f>
        <v>#REF!</v>
      </c>
      <c r="R74" s="269" t="e">
        <f>O74/F74</f>
        <v>#REF!</v>
      </c>
      <c r="S74" s="261">
        <v>0</v>
      </c>
      <c r="T74" s="261">
        <v>0</v>
      </c>
      <c r="U74" s="261">
        <v>0</v>
      </c>
    </row>
    <row r="75" spans="1:22" s="26" customFormat="1" ht="15" customHeight="1">
      <c r="A75" s="672" t="s">
        <v>118</v>
      </c>
      <c r="B75" s="91" t="s">
        <v>99</v>
      </c>
      <c r="C75" s="287" t="e">
        <f>'s.-VUC v EUR'!#REF!</f>
        <v>#REF!</v>
      </c>
      <c r="D75" s="287" t="e">
        <f>'s.-VUC v EUR'!#REF!*'s.-VUC v EUR'!#REF!</f>
        <v>#REF!</v>
      </c>
      <c r="E75" s="287" t="e">
        <f>'s.-VUC v EUR'!#REF!*'s.-VUC v EUR'!#REF!</f>
        <v>#REF!</v>
      </c>
      <c r="F75" s="850"/>
      <c r="G75" s="850"/>
      <c r="H75" s="287" t="e">
        <f>'s.-VUC v EUR'!#REF!</f>
        <v>#REF!</v>
      </c>
      <c r="I75" s="287" t="e">
        <f>'s.-VUC v EUR'!#REF!</f>
        <v>#REF!</v>
      </c>
      <c r="J75" s="287" t="e">
        <f>'s.-VUC v EUR'!#REF!*'s.-VUC v EUR'!#REF!</f>
        <v>#REF!</v>
      </c>
      <c r="K75" s="287" t="e">
        <f>'s.-VUC v EUR'!#REF!*'s.-VUC v EUR'!#REF!</f>
        <v>#REF!</v>
      </c>
      <c r="L75" s="850"/>
      <c r="M75" s="651"/>
      <c r="N75" s="287" t="e">
        <f>'s.-VUC v EUR'!#REF!</f>
        <v>#REF!</v>
      </c>
      <c r="O75" s="287" t="e">
        <f>'s.-VUC v EUR'!#REF!*'s.-VUC v EUR'!#REF!</f>
        <v>#REF!</v>
      </c>
      <c r="P75" s="287" t="e">
        <f>'s.-VUC v EUR'!#REF!*'s.-VUC v EUR'!#REF!</f>
        <v>#REF!</v>
      </c>
      <c r="Q75" s="850"/>
      <c r="R75" s="651"/>
      <c r="S75" s="287" t="e">
        <f>'s.-VUC v EUR'!#REF!</f>
        <v>#REF!</v>
      </c>
      <c r="T75" s="287" t="e">
        <f>'s.-VUC v EUR'!#REF!*'s.-VUC v EUR'!#REF!</f>
        <v>#REF!</v>
      </c>
      <c r="U75" s="287" t="e">
        <f>'s.-VUC v EUR'!#REF!*'s.-VUC v EUR'!#REF!</f>
        <v>#REF!</v>
      </c>
    </row>
    <row r="76" spans="1:22" s="26" customFormat="1" ht="15" customHeight="1">
      <c r="A76" s="675"/>
      <c r="B76" s="265" t="s">
        <v>100</v>
      </c>
      <c r="C76" s="287" t="e">
        <f>'s.-VUC v EUR'!#REF!</f>
        <v>#REF!</v>
      </c>
      <c r="D76" s="287" t="e">
        <f>'s.-VUC v EUR'!#REF!*'s.-VUC v EUR'!#REF!</f>
        <v>#REF!</v>
      </c>
      <c r="E76" s="287" t="e">
        <f>'s.-VUC v EUR'!#REF!*'s.-VUC v EUR'!#REF!</f>
        <v>#REF!</v>
      </c>
      <c r="F76" s="851"/>
      <c r="G76" s="851"/>
      <c r="H76" s="287" t="e">
        <f>'s.-VUC v EUR'!#REF!</f>
        <v>#REF!</v>
      </c>
      <c r="I76" s="287" t="e">
        <f>'s.-VUC v EUR'!#REF!</f>
        <v>#REF!</v>
      </c>
      <c r="J76" s="287" t="e">
        <f>'s.-VUC v EUR'!#REF!*'s.-VUC v EUR'!#REF!</f>
        <v>#REF!</v>
      </c>
      <c r="K76" s="287" t="e">
        <f>'s.-VUC v EUR'!#REF!*'s.-VUC v EUR'!#REF!</f>
        <v>#REF!</v>
      </c>
      <c r="L76" s="851"/>
      <c r="M76" s="652"/>
      <c r="N76" s="287" t="e">
        <f>'s.-VUC v EUR'!#REF!</f>
        <v>#REF!</v>
      </c>
      <c r="O76" s="287">
        <v>304670009.15918005</v>
      </c>
      <c r="P76" s="287">
        <v>243736001.48289996</v>
      </c>
      <c r="Q76" s="851"/>
      <c r="R76" s="652"/>
      <c r="S76" s="287" t="e">
        <f>'s.-VUC v EUR'!#REF!</f>
        <v>#REF!</v>
      </c>
      <c r="T76" s="287">
        <v>271136333.78258002</v>
      </c>
      <c r="U76" s="287">
        <v>216909061.48287997</v>
      </c>
      <c r="V76" s="37" t="s">
        <v>169</v>
      </c>
    </row>
    <row r="77" spans="1:22" s="26" customFormat="1" ht="15" customHeight="1">
      <c r="A77" s="675"/>
      <c r="B77" s="266" t="s">
        <v>101</v>
      </c>
      <c r="C77" s="287" t="e">
        <f>'s.-VUC v EUR'!#REF!</f>
        <v>#REF!</v>
      </c>
      <c r="D77" s="287" t="e">
        <f>'s.-VUC v EUR'!#REF!*'s.-VUC v EUR'!#REF!</f>
        <v>#REF!</v>
      </c>
      <c r="E77" s="287" t="e">
        <f>'s.-VUC v EUR'!#REF!*'s.-VUC v EUR'!#REF!</f>
        <v>#REF!</v>
      </c>
      <c r="F77" s="851"/>
      <c r="G77" s="851"/>
      <c r="H77" s="287" t="e">
        <f>'s.-VUC v EUR'!#REF!</f>
        <v>#REF!</v>
      </c>
      <c r="I77" s="287" t="e">
        <f>'s.-VUC v EUR'!#REF!</f>
        <v>#REF!</v>
      </c>
      <c r="J77" s="287" t="e">
        <f>'s.-VUC v EUR'!#REF!*'s.-VUC v EUR'!#REF!</f>
        <v>#REF!</v>
      </c>
      <c r="K77" s="287" t="e">
        <f>'s.-VUC v EUR'!#REF!*'s.-VUC v EUR'!#REF!</f>
        <v>#REF!</v>
      </c>
      <c r="L77" s="851"/>
      <c r="M77" s="652"/>
      <c r="N77" s="287" t="e">
        <f>'s.-VUC v EUR'!#REF!</f>
        <v>#REF!</v>
      </c>
      <c r="O77" s="287">
        <v>210916851.14447999</v>
      </c>
      <c r="P77" s="287">
        <v>168733476.87870002</v>
      </c>
      <c r="Q77" s="851"/>
      <c r="R77" s="652"/>
      <c r="S77" s="287" t="e">
        <f>'s.-VUC v EUR'!#REF!</f>
        <v>#REF!</v>
      </c>
      <c r="T77" s="287">
        <v>178940982.19007999</v>
      </c>
      <c r="U77" s="287">
        <v>143152783.22148001</v>
      </c>
      <c r="V77" s="37" t="s">
        <v>169</v>
      </c>
    </row>
    <row r="78" spans="1:22" s="26" customFormat="1" ht="15" customHeight="1">
      <c r="A78" s="675"/>
      <c r="B78" s="266" t="s">
        <v>102</v>
      </c>
      <c r="C78" s="287" t="e">
        <f>'s.-VUC v EUR'!#REF!</f>
        <v>#REF!</v>
      </c>
      <c r="D78" s="287" t="e">
        <f>'s.-VUC v EUR'!#REF!*'s.-VUC v EUR'!#REF!</f>
        <v>#REF!</v>
      </c>
      <c r="E78" s="287" t="e">
        <f>'s.-VUC v EUR'!#REF!*'s.-VUC v EUR'!#REF!</f>
        <v>#REF!</v>
      </c>
      <c r="F78" s="851"/>
      <c r="G78" s="851"/>
      <c r="H78" s="287" t="e">
        <f>'s.-VUC v EUR'!#REF!</f>
        <v>#REF!</v>
      </c>
      <c r="I78" s="287" t="e">
        <f>'s.-VUC v EUR'!#REF!</f>
        <v>#REF!</v>
      </c>
      <c r="J78" s="287" t="e">
        <f>'s.-VUC v EUR'!#REF!*'s.-VUC v EUR'!#REF!</f>
        <v>#REF!</v>
      </c>
      <c r="K78" s="287" t="e">
        <f>'s.-VUC v EUR'!#REF!*'s.-VUC v EUR'!#REF!</f>
        <v>#REF!</v>
      </c>
      <c r="L78" s="851"/>
      <c r="M78" s="652"/>
      <c r="N78" s="287" t="e">
        <f>'s.-VUC v EUR'!#REF!</f>
        <v>#REF!</v>
      </c>
      <c r="O78" s="287" t="e">
        <f>'s.-VUC v EUR'!#REF!*'s.-VUC v EUR'!#REF!</f>
        <v>#REF!</v>
      </c>
      <c r="P78" s="287" t="e">
        <f>'s.-VUC v EUR'!#REF!*'s.-VUC v EUR'!#REF!</f>
        <v>#REF!</v>
      </c>
      <c r="Q78" s="851"/>
      <c r="R78" s="652"/>
      <c r="S78" s="287" t="e">
        <f>'s.-VUC v EUR'!#REF!</f>
        <v>#REF!</v>
      </c>
      <c r="T78" s="287" t="e">
        <f>'s.-VUC v EUR'!#REF!*'s.-VUC v EUR'!#REF!</f>
        <v>#REF!</v>
      </c>
      <c r="U78" s="287" t="e">
        <f>'s.-VUC v EUR'!#REF!*'s.-VUC v EUR'!#REF!</f>
        <v>#REF!</v>
      </c>
    </row>
    <row r="79" spans="1:22" s="26" customFormat="1" ht="15" customHeight="1">
      <c r="A79" s="675"/>
      <c r="B79" s="266" t="s">
        <v>103</v>
      </c>
      <c r="C79" s="287" t="e">
        <f>'s.-VUC v EUR'!#REF!</f>
        <v>#REF!</v>
      </c>
      <c r="D79" s="287" t="e">
        <f>'s.-VUC v EUR'!#REF!*'s.-VUC v EUR'!#REF!</f>
        <v>#REF!</v>
      </c>
      <c r="E79" s="287" t="e">
        <f>'s.-VUC v EUR'!#REF!*'s.-VUC v EUR'!#REF!</f>
        <v>#REF!</v>
      </c>
      <c r="F79" s="851"/>
      <c r="G79" s="851"/>
      <c r="H79" s="287" t="e">
        <f>'s.-VUC v EUR'!#REF!</f>
        <v>#REF!</v>
      </c>
      <c r="I79" s="287" t="e">
        <f>'s.-VUC v EUR'!#REF!</f>
        <v>#REF!</v>
      </c>
      <c r="J79" s="287" t="e">
        <f>'s.-VUC v EUR'!#REF!*'s.-VUC v EUR'!#REF!</f>
        <v>#REF!</v>
      </c>
      <c r="K79" s="287" t="e">
        <f>'s.-VUC v EUR'!#REF!*'s.-VUC v EUR'!#REF!</f>
        <v>#REF!</v>
      </c>
      <c r="L79" s="851"/>
      <c r="M79" s="652"/>
      <c r="N79" s="287" t="e">
        <f>'s.-VUC v EUR'!#REF!</f>
        <v>#REF!</v>
      </c>
      <c r="O79" s="287" t="e">
        <f>'s.-VUC v EUR'!#REF!*'s.-VUC v EUR'!#REF!</f>
        <v>#REF!</v>
      </c>
      <c r="P79" s="287" t="e">
        <f>'s.-VUC v EUR'!#REF!*'s.-VUC v EUR'!#REF!</f>
        <v>#REF!</v>
      </c>
      <c r="Q79" s="851"/>
      <c r="R79" s="652"/>
      <c r="S79" s="287" t="e">
        <f>'s.-VUC v EUR'!#REF!</f>
        <v>#REF!</v>
      </c>
      <c r="T79" s="287" t="e">
        <f>'s.-VUC v EUR'!#REF!*'s.-VUC v EUR'!#REF!</f>
        <v>#REF!</v>
      </c>
      <c r="U79" s="287" t="e">
        <f>'s.-VUC v EUR'!#REF!*'s.-VUC v EUR'!#REF!</f>
        <v>#REF!</v>
      </c>
    </row>
    <row r="80" spans="1:22" s="26" customFormat="1" ht="15" customHeight="1">
      <c r="A80" s="675"/>
      <c r="B80" s="266" t="s">
        <v>104</v>
      </c>
      <c r="C80" s="287" t="e">
        <f>'s.-VUC v EUR'!#REF!</f>
        <v>#REF!</v>
      </c>
      <c r="D80" s="287" t="e">
        <f>'s.-VUC v EUR'!#REF!*'s.-VUC v EUR'!#REF!</f>
        <v>#REF!</v>
      </c>
      <c r="E80" s="287" t="e">
        <f>'s.-VUC v EUR'!#REF!*'s.-VUC v EUR'!#REF!</f>
        <v>#REF!</v>
      </c>
      <c r="F80" s="851"/>
      <c r="G80" s="851"/>
      <c r="H80" s="287" t="e">
        <f>'s.-VUC v EUR'!#REF!</f>
        <v>#REF!</v>
      </c>
      <c r="I80" s="287" t="e">
        <f>'s.-VUC v EUR'!#REF!</f>
        <v>#REF!</v>
      </c>
      <c r="J80" s="287" t="e">
        <f>'s.-VUC v EUR'!#REF!*'s.-VUC v EUR'!#REF!</f>
        <v>#REF!</v>
      </c>
      <c r="K80" s="287" t="e">
        <f>'s.-VUC v EUR'!#REF!*'s.-VUC v EUR'!#REF!</f>
        <v>#REF!</v>
      </c>
      <c r="L80" s="851"/>
      <c r="M80" s="652"/>
      <c r="N80" s="287" t="e">
        <f>'s.-VUC v EUR'!#REF!</f>
        <v>#REF!</v>
      </c>
      <c r="O80" s="287" t="e">
        <f>'s.-VUC v EUR'!#REF!*'s.-VUC v EUR'!#REF!</f>
        <v>#REF!</v>
      </c>
      <c r="P80" s="287" t="e">
        <f>'s.-VUC v EUR'!#REF!*'s.-VUC v EUR'!#REF!</f>
        <v>#REF!</v>
      </c>
      <c r="Q80" s="851"/>
      <c r="R80" s="652"/>
      <c r="S80" s="287" t="e">
        <f>'s.-VUC v EUR'!#REF!</f>
        <v>#REF!</v>
      </c>
      <c r="T80" s="287" t="e">
        <f>'s.-VUC v EUR'!#REF!*'s.-VUC v EUR'!#REF!</f>
        <v>#REF!</v>
      </c>
      <c r="U80" s="287" t="e">
        <f>'s.-VUC v EUR'!#REF!*'s.-VUC v EUR'!#REF!</f>
        <v>#REF!</v>
      </c>
    </row>
    <row r="81" spans="1:22" s="26" customFormat="1" ht="15" customHeight="1">
      <c r="A81" s="675"/>
      <c r="B81" s="266" t="s">
        <v>105</v>
      </c>
      <c r="C81" s="287" t="e">
        <f>'s.-VUC v EUR'!#REF!</f>
        <v>#REF!</v>
      </c>
      <c r="D81" s="287" t="e">
        <f>'s.-VUC v EUR'!#REF!*'s.-VUC v EUR'!#REF!</f>
        <v>#REF!</v>
      </c>
      <c r="E81" s="287" t="e">
        <f>'s.-VUC v EUR'!#REF!*'s.-VUC v EUR'!#REF!</f>
        <v>#REF!</v>
      </c>
      <c r="F81" s="851"/>
      <c r="G81" s="851"/>
      <c r="H81" s="287" t="e">
        <f>'s.-VUC v EUR'!#REF!</f>
        <v>#REF!</v>
      </c>
      <c r="I81" s="287" t="e">
        <f>'s.-VUC v EUR'!#REF!</f>
        <v>#REF!</v>
      </c>
      <c r="J81" s="287" t="e">
        <f>'s.-VUC v EUR'!#REF!*'s.-VUC v EUR'!#REF!</f>
        <v>#REF!</v>
      </c>
      <c r="K81" s="287" t="e">
        <f>'s.-VUC v EUR'!#REF!*'s.-VUC v EUR'!#REF!</f>
        <v>#REF!</v>
      </c>
      <c r="L81" s="851"/>
      <c r="M81" s="652"/>
      <c r="N81" s="287" t="e">
        <f>'s.-VUC v EUR'!#REF!</f>
        <v>#REF!</v>
      </c>
      <c r="O81" s="287" t="e">
        <f>'s.-VUC v EUR'!#REF!*'s.-VUC v EUR'!#REF!</f>
        <v>#REF!</v>
      </c>
      <c r="P81" s="287" t="e">
        <f>'s.-VUC v EUR'!#REF!*'s.-VUC v EUR'!#REF!</f>
        <v>#REF!</v>
      </c>
      <c r="Q81" s="851"/>
      <c r="R81" s="652"/>
      <c r="S81" s="287" t="e">
        <f>'s.-VUC v EUR'!#REF!</f>
        <v>#REF!</v>
      </c>
      <c r="T81" s="287" t="e">
        <f>'s.-VUC v EUR'!#REF!*'s.-VUC v EUR'!#REF!</f>
        <v>#REF!</v>
      </c>
      <c r="U81" s="287" t="e">
        <f>'s.-VUC v EUR'!#REF!*'s.-VUC v EUR'!#REF!</f>
        <v>#REF!</v>
      </c>
    </row>
    <row r="82" spans="1:22" s="26" customFormat="1" ht="15" customHeight="1" thickBot="1">
      <c r="A82" s="676"/>
      <c r="B82" s="268" t="s">
        <v>106</v>
      </c>
      <c r="C82" s="287" t="e">
        <f>'s.-VUC v EUR'!#REF!</f>
        <v>#REF!</v>
      </c>
      <c r="D82" s="287" t="e">
        <f>'s.-VUC v EUR'!#REF!*'s.-VUC v EUR'!#REF!</f>
        <v>#REF!</v>
      </c>
      <c r="E82" s="287" t="e">
        <f>'s.-VUC v EUR'!#REF!*'s.-VUC v EUR'!#REF!</f>
        <v>#REF!</v>
      </c>
      <c r="F82" s="852"/>
      <c r="G82" s="852"/>
      <c r="H82" s="287" t="e">
        <f>'s.-VUC v EUR'!#REF!</f>
        <v>#REF!</v>
      </c>
      <c r="I82" s="287" t="e">
        <f>'s.-VUC v EUR'!#REF!</f>
        <v>#REF!</v>
      </c>
      <c r="J82" s="287" t="e">
        <f>'s.-VUC v EUR'!#REF!*'s.-VUC v EUR'!#REF!</f>
        <v>#REF!</v>
      </c>
      <c r="K82" s="287" t="e">
        <f>'s.-VUC v EUR'!#REF!*'s.-VUC v EUR'!#REF!</f>
        <v>#REF!</v>
      </c>
      <c r="L82" s="852"/>
      <c r="M82" s="881"/>
      <c r="N82" s="287" t="e">
        <f>'s.-VUC v EUR'!#REF!</f>
        <v>#REF!</v>
      </c>
      <c r="O82" s="287">
        <v>285100253.94852006</v>
      </c>
      <c r="P82" s="287">
        <v>228080196.15286002</v>
      </c>
      <c r="Q82" s="852"/>
      <c r="R82" s="881"/>
      <c r="S82" s="287" t="e">
        <f>'s.-VUC v EUR'!#REF!</f>
        <v>#REF!</v>
      </c>
      <c r="T82" s="287">
        <v>228289508.96976</v>
      </c>
      <c r="U82" s="287">
        <v>182631602.21842</v>
      </c>
      <c r="V82" s="37" t="s">
        <v>169</v>
      </c>
    </row>
    <row r="83" spans="1:22" s="26" customFormat="1" ht="25.5" customHeight="1" thickBot="1">
      <c r="A83" s="841" t="s">
        <v>119</v>
      </c>
      <c r="B83" s="842"/>
      <c r="C83" s="135" t="e">
        <f>SUM(C75:C82)</f>
        <v>#REF!</v>
      </c>
      <c r="D83" s="135" t="e">
        <f>SUM(D75:D82)</f>
        <v>#REF!</v>
      </c>
      <c r="E83" s="135" t="e">
        <f>SUM(E75:E82)</f>
        <v>#REF!</v>
      </c>
      <c r="F83" s="135" t="e">
        <f>'s.-VUC v EUR'!#REF!*'s.-VUC v EUR'!#REF!</f>
        <v>#REF!</v>
      </c>
      <c r="G83" s="137" t="e">
        <f>E83/F83</f>
        <v>#REF!</v>
      </c>
      <c r="H83" s="135" t="e">
        <f>SUM(H75:H82)</f>
        <v>#REF!</v>
      </c>
      <c r="I83" s="135" t="e">
        <f>SUM(I75:I82)</f>
        <v>#REF!</v>
      </c>
      <c r="J83" s="135" t="e">
        <f>SUM(J75:J82)</f>
        <v>#REF!</v>
      </c>
      <c r="K83" s="135" t="e">
        <f>SUM(K75:K82)</f>
        <v>#REF!</v>
      </c>
      <c r="L83" s="135" t="e">
        <f>F83-J83</f>
        <v>#REF!</v>
      </c>
      <c r="M83" s="138" t="e">
        <f>J83/F83</f>
        <v>#REF!</v>
      </c>
      <c r="N83" s="135" t="e">
        <f>SUM(N75:N82)</f>
        <v>#REF!</v>
      </c>
      <c r="O83" s="135" t="e">
        <f>SUM(O75:O82)</f>
        <v>#REF!</v>
      </c>
      <c r="P83" s="135" t="e">
        <f>SUM(P75:P82)</f>
        <v>#REF!</v>
      </c>
      <c r="Q83" s="135" t="e">
        <f>F83-O83</f>
        <v>#REF!</v>
      </c>
      <c r="R83" s="138" t="e">
        <f>O83/F83</f>
        <v>#REF!</v>
      </c>
      <c r="S83" s="135" t="e">
        <f>SUM(S75:S82)</f>
        <v>#REF!</v>
      </c>
      <c r="T83" s="135" t="e">
        <f>SUM(T75:T82)</f>
        <v>#REF!</v>
      </c>
      <c r="U83" s="135" t="e">
        <f>SUM(U75:U82)</f>
        <v>#REF!</v>
      </c>
    </row>
    <row r="84" spans="1:22" s="26" customFormat="1" ht="47.25" customHeight="1" thickBot="1">
      <c r="A84" s="839" t="s">
        <v>145</v>
      </c>
      <c r="B84" s="840"/>
      <c r="C84" s="260"/>
      <c r="D84" s="260"/>
      <c r="E84" s="260"/>
      <c r="F84" s="261" t="e">
        <f>'s.-VUC v EUR'!#REF!*'s.-VUC v EUR'!#REF!</f>
        <v>#REF!</v>
      </c>
      <c r="G84" s="262"/>
      <c r="H84" s="260"/>
      <c r="I84" s="260"/>
      <c r="J84" s="260"/>
      <c r="K84" s="260"/>
      <c r="L84" s="251"/>
      <c r="M84" s="251"/>
      <c r="N84" s="261" t="e">
        <f>'sumar v SKK'!N28</f>
        <v>#REF!</v>
      </c>
      <c r="O84" s="261">
        <f>'sumar v SKK'!O28</f>
        <v>3922221270.8768611</v>
      </c>
      <c r="P84" s="261">
        <f>'sumar v SKK'!P28</f>
        <v>3122706144.1310582</v>
      </c>
      <c r="Q84" s="261" t="e">
        <f>F84-O84</f>
        <v>#REF!</v>
      </c>
      <c r="R84" s="269" t="e">
        <f>O84/F84</f>
        <v>#REF!</v>
      </c>
      <c r="S84" s="261"/>
      <c r="T84" s="261"/>
      <c r="U84" s="261"/>
    </row>
    <row r="85" spans="1:22" s="26" customFormat="1" ht="49.5" customHeight="1" thickBot="1">
      <c r="A85" s="839" t="s">
        <v>146</v>
      </c>
      <c r="B85" s="840"/>
      <c r="C85" s="260"/>
      <c r="D85" s="260"/>
      <c r="E85" s="260"/>
      <c r="F85" s="261" t="e">
        <f>'s.-VUC v EUR'!#REF!*'s.-VUC v EUR'!#REF!</f>
        <v>#REF!</v>
      </c>
      <c r="G85" s="262"/>
      <c r="H85" s="260"/>
      <c r="I85" s="260"/>
      <c r="J85" s="260"/>
      <c r="K85" s="260"/>
      <c r="L85" s="251"/>
      <c r="M85" s="251"/>
      <c r="N85" s="261" t="e">
        <f>'sumar v SKK'!N29</f>
        <v>#REF!</v>
      </c>
      <c r="O85" s="261" t="e">
        <f>'sumar v SKK'!O29</f>
        <v>#REF!</v>
      </c>
      <c r="P85" s="261" t="e">
        <f>'sumar v SKK'!P29</f>
        <v>#REF!</v>
      </c>
      <c r="Q85" s="261" t="e">
        <f>F85-O85</f>
        <v>#REF!</v>
      </c>
      <c r="R85" s="309" t="e">
        <f>O85/F85</f>
        <v>#REF!</v>
      </c>
      <c r="S85" s="261"/>
      <c r="T85" s="261"/>
      <c r="U85" s="261"/>
    </row>
    <row r="86" spans="1:22" s="26" customFormat="1" ht="15" customHeight="1">
      <c r="A86" s="672" t="s">
        <v>120</v>
      </c>
      <c r="B86" s="91" t="s">
        <v>99</v>
      </c>
      <c r="C86" s="287">
        <f>'s.-VUC v EUR'!D74</f>
        <v>0</v>
      </c>
      <c r="D86" s="287" t="e">
        <f>'s.-VUC v EUR'!E74*'s.-VUC v EUR'!#REF!</f>
        <v>#REF!</v>
      </c>
      <c r="E86" s="287" t="e">
        <f>'s.-VUC v EUR'!F74*'s.-VUC v EUR'!#REF!</f>
        <v>#REF!</v>
      </c>
      <c r="F86" s="850"/>
      <c r="G86" s="850"/>
      <c r="H86" s="287">
        <f>'s.-VUC v EUR'!H74</f>
        <v>0</v>
      </c>
      <c r="I86" s="287">
        <f>'s.-VUC v EUR'!I74</f>
        <v>0</v>
      </c>
      <c r="J86" s="287" t="e">
        <f>'s.-VUC v EUR'!J74*'s.-VUC v EUR'!#REF!</f>
        <v>#REF!</v>
      </c>
      <c r="K86" s="287" t="e">
        <f>'s.-VUC v EUR'!K74*'s.-VUC v EUR'!#REF!</f>
        <v>#REF!</v>
      </c>
      <c r="L86" s="850"/>
      <c r="M86" s="651"/>
      <c r="N86" s="287">
        <f>'s.-VUC v EUR'!O74</f>
        <v>0</v>
      </c>
      <c r="O86" s="287" t="e">
        <f>'s.-VUC v EUR'!P74*'s.-VUC v EUR'!#REF!</f>
        <v>#REF!</v>
      </c>
      <c r="P86" s="287" t="e">
        <f>'s.-VUC v EUR'!Q74*'s.-VUC v EUR'!#REF!</f>
        <v>#REF!</v>
      </c>
      <c r="Q86" s="850"/>
      <c r="R86" s="651"/>
      <c r="S86" s="287">
        <f>'s.-VUC v EUR'!T74</f>
        <v>0</v>
      </c>
      <c r="T86" s="287" t="e">
        <f>'s.-VUC v EUR'!U74*'s.-VUC v EUR'!#REF!</f>
        <v>#REF!</v>
      </c>
      <c r="U86" s="287" t="e">
        <f>'s.-VUC v EUR'!V74*'s.-VUC v EUR'!#REF!</f>
        <v>#REF!</v>
      </c>
    </row>
    <row r="87" spans="1:22" s="26" customFormat="1" ht="15" customHeight="1">
      <c r="A87" s="675"/>
      <c r="B87" s="265" t="s">
        <v>100</v>
      </c>
      <c r="C87" s="287">
        <f>'s.-VUC v EUR'!D75</f>
        <v>1</v>
      </c>
      <c r="D87" s="287" t="e">
        <f>'s.-VUC v EUR'!E75*'s.-VUC v EUR'!#REF!</f>
        <v>#REF!</v>
      </c>
      <c r="E87" s="287" t="e">
        <f>'s.-VUC v EUR'!F75*'s.-VUC v EUR'!#REF!</f>
        <v>#REF!</v>
      </c>
      <c r="F87" s="851"/>
      <c r="G87" s="851"/>
      <c r="H87" s="287">
        <f>'s.-VUC v EUR'!H75</f>
        <v>0</v>
      </c>
      <c r="I87" s="287">
        <f>'s.-VUC v EUR'!I75</f>
        <v>0</v>
      </c>
      <c r="J87" s="287" t="e">
        <f>'s.-VUC v EUR'!J75*'s.-VUC v EUR'!#REF!</f>
        <v>#REF!</v>
      </c>
      <c r="K87" s="287" t="e">
        <f>'s.-VUC v EUR'!K75*'s.-VUC v EUR'!#REF!</f>
        <v>#REF!</v>
      </c>
      <c r="L87" s="851"/>
      <c r="M87" s="652"/>
      <c r="N87" s="287">
        <f>'s.-VUC v EUR'!O75</f>
        <v>0</v>
      </c>
      <c r="O87" s="287" t="e">
        <f>'s.-VUC v EUR'!P75*'s.-VUC v EUR'!#REF!</f>
        <v>#REF!</v>
      </c>
      <c r="P87" s="287" t="e">
        <f>'s.-VUC v EUR'!Q75*'s.-VUC v EUR'!#REF!</f>
        <v>#REF!</v>
      </c>
      <c r="Q87" s="851"/>
      <c r="R87" s="652"/>
      <c r="S87" s="287">
        <f>'s.-VUC v EUR'!T75</f>
        <v>0</v>
      </c>
      <c r="T87" s="287" t="e">
        <f>'s.-VUC v EUR'!U75*'s.-VUC v EUR'!#REF!</f>
        <v>#REF!</v>
      </c>
      <c r="U87" s="287" t="e">
        <f>'s.-VUC v EUR'!V75*'s.-VUC v EUR'!#REF!</f>
        <v>#REF!</v>
      </c>
    </row>
    <row r="88" spans="1:22" s="26" customFormat="1" ht="15" customHeight="1">
      <c r="A88" s="675"/>
      <c r="B88" s="266" t="s">
        <v>101</v>
      </c>
      <c r="C88" s="287">
        <f>'s.-VUC v EUR'!D76</f>
        <v>1</v>
      </c>
      <c r="D88" s="287" t="e">
        <f>'s.-VUC v EUR'!E76*'s.-VUC v EUR'!#REF!</f>
        <v>#REF!</v>
      </c>
      <c r="E88" s="287" t="e">
        <f>'s.-VUC v EUR'!F76*'s.-VUC v EUR'!#REF!</f>
        <v>#REF!</v>
      </c>
      <c r="F88" s="851"/>
      <c r="G88" s="851"/>
      <c r="H88" s="287">
        <f>'s.-VUC v EUR'!H76</f>
        <v>0</v>
      </c>
      <c r="I88" s="287">
        <f>'s.-VUC v EUR'!I76</f>
        <v>0</v>
      </c>
      <c r="J88" s="287" t="e">
        <f>'s.-VUC v EUR'!J76*'s.-VUC v EUR'!#REF!</f>
        <v>#REF!</v>
      </c>
      <c r="K88" s="287" t="e">
        <f>'s.-VUC v EUR'!K76*'s.-VUC v EUR'!#REF!</f>
        <v>#REF!</v>
      </c>
      <c r="L88" s="851"/>
      <c r="M88" s="652"/>
      <c r="N88" s="287">
        <f>'s.-VUC v EUR'!O76</f>
        <v>0</v>
      </c>
      <c r="O88" s="287" t="e">
        <f>'s.-VUC v EUR'!P76*'s.-VUC v EUR'!#REF!</f>
        <v>#REF!</v>
      </c>
      <c r="P88" s="287" t="e">
        <f>'s.-VUC v EUR'!Q76*'s.-VUC v EUR'!#REF!</f>
        <v>#REF!</v>
      </c>
      <c r="Q88" s="851"/>
      <c r="R88" s="652"/>
      <c r="S88" s="287">
        <f>'s.-VUC v EUR'!T76</f>
        <v>0</v>
      </c>
      <c r="T88" s="287" t="e">
        <f>'s.-VUC v EUR'!U76*'s.-VUC v EUR'!#REF!</f>
        <v>#REF!</v>
      </c>
      <c r="U88" s="287" t="e">
        <f>'s.-VUC v EUR'!V76*'s.-VUC v EUR'!#REF!</f>
        <v>#REF!</v>
      </c>
    </row>
    <row r="89" spans="1:22" s="26" customFormat="1" ht="15" customHeight="1">
      <c r="A89" s="675"/>
      <c r="B89" s="266" t="s">
        <v>102</v>
      </c>
      <c r="C89" s="287">
        <f>'s.-VUC v EUR'!D77</f>
        <v>2</v>
      </c>
      <c r="D89" s="287" t="e">
        <f>'s.-VUC v EUR'!E77*'s.-VUC v EUR'!#REF!</f>
        <v>#REF!</v>
      </c>
      <c r="E89" s="287" t="e">
        <f>'s.-VUC v EUR'!F77*'s.-VUC v EUR'!#REF!</f>
        <v>#REF!</v>
      </c>
      <c r="F89" s="851"/>
      <c r="G89" s="851"/>
      <c r="H89" s="287">
        <f>'s.-VUC v EUR'!H77</f>
        <v>0</v>
      </c>
      <c r="I89" s="287">
        <f>'s.-VUC v EUR'!I77</f>
        <v>0</v>
      </c>
      <c r="J89" s="287" t="e">
        <f>'s.-VUC v EUR'!J77*'s.-VUC v EUR'!#REF!</f>
        <v>#REF!</v>
      </c>
      <c r="K89" s="287" t="e">
        <f>'s.-VUC v EUR'!K77*'s.-VUC v EUR'!#REF!</f>
        <v>#REF!</v>
      </c>
      <c r="L89" s="851"/>
      <c r="M89" s="652"/>
      <c r="N89" s="287">
        <f>'s.-VUC v EUR'!O77</f>
        <v>0</v>
      </c>
      <c r="O89" s="287" t="e">
        <f>'s.-VUC v EUR'!P77*'s.-VUC v EUR'!#REF!</f>
        <v>#REF!</v>
      </c>
      <c r="P89" s="287" t="e">
        <f>'s.-VUC v EUR'!Q77*'s.-VUC v EUR'!#REF!</f>
        <v>#REF!</v>
      </c>
      <c r="Q89" s="851"/>
      <c r="R89" s="652"/>
      <c r="S89" s="287">
        <f>'s.-VUC v EUR'!T77</f>
        <v>0</v>
      </c>
      <c r="T89" s="287" t="e">
        <f>'s.-VUC v EUR'!U77*'s.-VUC v EUR'!#REF!</f>
        <v>#REF!</v>
      </c>
      <c r="U89" s="287" t="e">
        <f>'s.-VUC v EUR'!V77*'s.-VUC v EUR'!#REF!</f>
        <v>#REF!</v>
      </c>
    </row>
    <row r="90" spans="1:22" s="26" customFormat="1" ht="15" customHeight="1">
      <c r="A90" s="675"/>
      <c r="B90" s="266" t="s">
        <v>103</v>
      </c>
      <c r="C90" s="287">
        <f>'s.-VUC v EUR'!D78</f>
        <v>0</v>
      </c>
      <c r="D90" s="287" t="e">
        <f>'s.-VUC v EUR'!E78*'s.-VUC v EUR'!#REF!</f>
        <v>#REF!</v>
      </c>
      <c r="E90" s="287" t="e">
        <f>'s.-VUC v EUR'!F78*'s.-VUC v EUR'!#REF!</f>
        <v>#REF!</v>
      </c>
      <c r="F90" s="851"/>
      <c r="G90" s="851"/>
      <c r="H90" s="287">
        <f>'s.-VUC v EUR'!H78</f>
        <v>0</v>
      </c>
      <c r="I90" s="287">
        <f>'s.-VUC v EUR'!I78</f>
        <v>0</v>
      </c>
      <c r="J90" s="287" t="e">
        <f>'s.-VUC v EUR'!J78*'s.-VUC v EUR'!#REF!</f>
        <v>#REF!</v>
      </c>
      <c r="K90" s="287" t="e">
        <f>'s.-VUC v EUR'!K78*'s.-VUC v EUR'!#REF!</f>
        <v>#REF!</v>
      </c>
      <c r="L90" s="851"/>
      <c r="M90" s="652"/>
      <c r="N90" s="287">
        <f>'s.-VUC v EUR'!O78</f>
        <v>0</v>
      </c>
      <c r="O90" s="287" t="e">
        <f>'s.-VUC v EUR'!P78*'s.-VUC v EUR'!#REF!</f>
        <v>#REF!</v>
      </c>
      <c r="P90" s="287" t="e">
        <f>'s.-VUC v EUR'!Q78*'s.-VUC v EUR'!#REF!</f>
        <v>#REF!</v>
      </c>
      <c r="Q90" s="851"/>
      <c r="R90" s="652"/>
      <c r="S90" s="287">
        <f>'s.-VUC v EUR'!T78</f>
        <v>0</v>
      </c>
      <c r="T90" s="287" t="e">
        <f>'s.-VUC v EUR'!U78*'s.-VUC v EUR'!#REF!</f>
        <v>#REF!</v>
      </c>
      <c r="U90" s="287" t="e">
        <f>'s.-VUC v EUR'!V78*'s.-VUC v EUR'!#REF!</f>
        <v>#REF!</v>
      </c>
    </row>
    <row r="91" spans="1:22" s="26" customFormat="1" ht="15" customHeight="1">
      <c r="A91" s="675"/>
      <c r="B91" s="266" t="s">
        <v>104</v>
      </c>
      <c r="C91" s="287">
        <f>'s.-VUC v EUR'!D79</f>
        <v>0</v>
      </c>
      <c r="D91" s="287" t="e">
        <f>'s.-VUC v EUR'!E79*'s.-VUC v EUR'!#REF!</f>
        <v>#REF!</v>
      </c>
      <c r="E91" s="287" t="e">
        <f>'s.-VUC v EUR'!F79*'s.-VUC v EUR'!#REF!</f>
        <v>#REF!</v>
      </c>
      <c r="F91" s="851"/>
      <c r="G91" s="851"/>
      <c r="H91" s="287">
        <f>'s.-VUC v EUR'!H79</f>
        <v>0</v>
      </c>
      <c r="I91" s="287">
        <f>'s.-VUC v EUR'!I79</f>
        <v>0</v>
      </c>
      <c r="J91" s="287" t="e">
        <f>'s.-VUC v EUR'!J79*'s.-VUC v EUR'!#REF!</f>
        <v>#REF!</v>
      </c>
      <c r="K91" s="287" t="e">
        <f>'s.-VUC v EUR'!K79*'s.-VUC v EUR'!#REF!</f>
        <v>#REF!</v>
      </c>
      <c r="L91" s="851"/>
      <c r="M91" s="652"/>
      <c r="N91" s="287">
        <f>'s.-VUC v EUR'!O79</f>
        <v>0</v>
      </c>
      <c r="O91" s="287" t="e">
        <f>'s.-VUC v EUR'!P79*'s.-VUC v EUR'!#REF!</f>
        <v>#REF!</v>
      </c>
      <c r="P91" s="287" t="e">
        <f>'s.-VUC v EUR'!Q79*'s.-VUC v EUR'!#REF!</f>
        <v>#REF!</v>
      </c>
      <c r="Q91" s="851"/>
      <c r="R91" s="652"/>
      <c r="S91" s="287">
        <f>'s.-VUC v EUR'!T79</f>
        <v>0</v>
      </c>
      <c r="T91" s="287" t="e">
        <f>'s.-VUC v EUR'!U79*'s.-VUC v EUR'!#REF!</f>
        <v>#REF!</v>
      </c>
      <c r="U91" s="287" t="e">
        <f>'s.-VUC v EUR'!V79*'s.-VUC v EUR'!#REF!</f>
        <v>#REF!</v>
      </c>
    </row>
    <row r="92" spans="1:22" s="26" customFormat="1" ht="15" customHeight="1">
      <c r="A92" s="675"/>
      <c r="B92" s="266" t="s">
        <v>105</v>
      </c>
      <c r="C92" s="287">
        <f>'s.-VUC v EUR'!D80</f>
        <v>0</v>
      </c>
      <c r="D92" s="287" t="e">
        <f>'s.-VUC v EUR'!E80*'s.-VUC v EUR'!#REF!</f>
        <v>#REF!</v>
      </c>
      <c r="E92" s="287" t="e">
        <f>'s.-VUC v EUR'!F80*'s.-VUC v EUR'!#REF!</f>
        <v>#REF!</v>
      </c>
      <c r="F92" s="851"/>
      <c r="G92" s="851"/>
      <c r="H92" s="287">
        <f>'s.-VUC v EUR'!H80</f>
        <v>0</v>
      </c>
      <c r="I92" s="287">
        <f>'s.-VUC v EUR'!I80</f>
        <v>0</v>
      </c>
      <c r="J92" s="287" t="e">
        <f>'s.-VUC v EUR'!J80*'s.-VUC v EUR'!#REF!</f>
        <v>#REF!</v>
      </c>
      <c r="K92" s="287" t="e">
        <f>'s.-VUC v EUR'!K80*'s.-VUC v EUR'!#REF!</f>
        <v>#REF!</v>
      </c>
      <c r="L92" s="851"/>
      <c r="M92" s="652"/>
      <c r="N92" s="287">
        <f>'s.-VUC v EUR'!O80</f>
        <v>0</v>
      </c>
      <c r="O92" s="287" t="e">
        <f>'s.-VUC v EUR'!P80*'s.-VUC v EUR'!#REF!</f>
        <v>#REF!</v>
      </c>
      <c r="P92" s="287" t="e">
        <f>'s.-VUC v EUR'!Q80*'s.-VUC v EUR'!#REF!</f>
        <v>#REF!</v>
      </c>
      <c r="Q92" s="851"/>
      <c r="R92" s="652"/>
      <c r="S92" s="287">
        <f>'s.-VUC v EUR'!T80</f>
        <v>0</v>
      </c>
      <c r="T92" s="287" t="e">
        <f>'s.-VUC v EUR'!U80*'s.-VUC v EUR'!#REF!</f>
        <v>#REF!</v>
      </c>
      <c r="U92" s="287" t="e">
        <f>'s.-VUC v EUR'!V80*'s.-VUC v EUR'!#REF!</f>
        <v>#REF!</v>
      </c>
    </row>
    <row r="93" spans="1:22" s="26" customFormat="1" ht="15" customHeight="1" thickBot="1">
      <c r="A93" s="676"/>
      <c r="B93" s="268" t="s">
        <v>106</v>
      </c>
      <c r="C93" s="287">
        <f>'s.-VUC v EUR'!D81</f>
        <v>0</v>
      </c>
      <c r="D93" s="287" t="e">
        <f>'s.-VUC v EUR'!E81*'s.-VUC v EUR'!#REF!</f>
        <v>#REF!</v>
      </c>
      <c r="E93" s="287" t="e">
        <f>'s.-VUC v EUR'!F81*'s.-VUC v EUR'!#REF!</f>
        <v>#REF!</v>
      </c>
      <c r="F93" s="852"/>
      <c r="G93" s="852"/>
      <c r="H93" s="287">
        <f>'s.-VUC v EUR'!H81</f>
        <v>0</v>
      </c>
      <c r="I93" s="287">
        <f>'s.-VUC v EUR'!I81</f>
        <v>0</v>
      </c>
      <c r="J93" s="287" t="e">
        <f>'s.-VUC v EUR'!J81*'s.-VUC v EUR'!#REF!</f>
        <v>#REF!</v>
      </c>
      <c r="K93" s="287" t="e">
        <f>'s.-VUC v EUR'!K81*'s.-VUC v EUR'!#REF!</f>
        <v>#REF!</v>
      </c>
      <c r="L93" s="852"/>
      <c r="M93" s="881"/>
      <c r="N93" s="287">
        <f>'s.-VUC v EUR'!O81</f>
        <v>0</v>
      </c>
      <c r="O93" s="287" t="e">
        <f>'s.-VUC v EUR'!P81*'s.-VUC v EUR'!#REF!</f>
        <v>#REF!</v>
      </c>
      <c r="P93" s="287" t="e">
        <f>'s.-VUC v EUR'!Q81*'s.-VUC v EUR'!#REF!</f>
        <v>#REF!</v>
      </c>
      <c r="Q93" s="852"/>
      <c r="R93" s="881"/>
      <c r="S93" s="287">
        <f>'s.-VUC v EUR'!T81</f>
        <v>0</v>
      </c>
      <c r="T93" s="287" t="e">
        <f>'s.-VUC v EUR'!U81*'s.-VUC v EUR'!#REF!</f>
        <v>#REF!</v>
      </c>
      <c r="U93" s="287" t="e">
        <f>'s.-VUC v EUR'!V81*'s.-VUC v EUR'!#REF!</f>
        <v>#REF!</v>
      </c>
    </row>
    <row r="94" spans="1:22" s="26" customFormat="1" ht="25.5" customHeight="1" thickBot="1">
      <c r="A94" s="841" t="s">
        <v>121</v>
      </c>
      <c r="B94" s="842"/>
      <c r="C94" s="135">
        <f>SUM(C86:C93)</f>
        <v>4</v>
      </c>
      <c r="D94" s="135" t="e">
        <f>SUM(D86:D93)</f>
        <v>#REF!</v>
      </c>
      <c r="E94" s="135" t="e">
        <f>SUM(E86:E93)</f>
        <v>#REF!</v>
      </c>
      <c r="F94" s="135" t="e">
        <f>'s.-VUC v EUR'!G82*'s.-VUC v EUR'!#REF!</f>
        <v>#REF!</v>
      </c>
      <c r="G94" s="137" t="e">
        <f>E94/F94</f>
        <v>#REF!</v>
      </c>
      <c r="H94" s="135">
        <f>SUM(H86:H93)</f>
        <v>0</v>
      </c>
      <c r="I94" s="135">
        <f>SUM(I86:I93)</f>
        <v>0</v>
      </c>
      <c r="J94" s="135" t="e">
        <f>SUM(J86:J93)</f>
        <v>#REF!</v>
      </c>
      <c r="K94" s="135" t="e">
        <f>SUM(K86:K93)</f>
        <v>#REF!</v>
      </c>
      <c r="L94" s="135" t="e">
        <f>F94-J94</f>
        <v>#REF!</v>
      </c>
      <c r="M94" s="138" t="e">
        <f>J94/F94</f>
        <v>#REF!</v>
      </c>
      <c r="N94" s="135">
        <f>SUM(N86:N93)</f>
        <v>0</v>
      </c>
      <c r="O94" s="135" t="e">
        <f>SUM(O86:O93)</f>
        <v>#REF!</v>
      </c>
      <c r="P94" s="135" t="e">
        <f>SUM(P86:P93)</f>
        <v>#REF!</v>
      </c>
      <c r="Q94" s="135" t="e">
        <f>F94-O94</f>
        <v>#REF!</v>
      </c>
      <c r="R94" s="138" t="e">
        <f>O94/F94</f>
        <v>#REF!</v>
      </c>
      <c r="S94" s="139">
        <f>SUM(S86:S93)</f>
        <v>0</v>
      </c>
      <c r="T94" s="135" t="e">
        <f>SUM(T86:T93)</f>
        <v>#REF!</v>
      </c>
      <c r="U94" s="135" t="e">
        <f>SUM(U86:U93)</f>
        <v>#REF!</v>
      </c>
    </row>
    <row r="95" spans="1:22" s="26" customFormat="1" ht="15" customHeight="1">
      <c r="A95" s="672" t="s">
        <v>138</v>
      </c>
      <c r="B95" s="91" t="s">
        <v>99</v>
      </c>
      <c r="C95" s="287">
        <f>'s.-VUC v EUR'!D83</f>
        <v>35</v>
      </c>
      <c r="D95" s="287" t="e">
        <f>'s.-VUC v EUR'!E83*'s.-VUC v EUR'!#REF!</f>
        <v>#REF!</v>
      </c>
      <c r="E95" s="287" t="e">
        <f>'s.-VUC v EUR'!F83*'s.-VUC v EUR'!#REF!</f>
        <v>#REF!</v>
      </c>
      <c r="F95" s="850"/>
      <c r="G95" s="850"/>
      <c r="H95" s="287">
        <f>'s.-VUC v EUR'!H83</f>
        <v>0</v>
      </c>
      <c r="I95" s="287">
        <f>'s.-VUC v EUR'!I83</f>
        <v>0</v>
      </c>
      <c r="J95" s="287" t="e">
        <f>'s.-VUC v EUR'!J83*'s.-VUC v EUR'!#REF!</f>
        <v>#REF!</v>
      </c>
      <c r="K95" s="287" t="e">
        <f>'s.-VUC v EUR'!K83*'s.-VUC v EUR'!#REF!</f>
        <v>#REF!</v>
      </c>
      <c r="L95" s="850"/>
      <c r="M95" s="651"/>
      <c r="N95" s="287">
        <f>'s.-VUC v EUR'!O83</f>
        <v>0</v>
      </c>
      <c r="O95" s="287" t="e">
        <f>'s.-VUC v EUR'!P83*'s.-VUC v EUR'!#REF!</f>
        <v>#REF!</v>
      </c>
      <c r="P95" s="287" t="e">
        <f>'s.-VUC v EUR'!Q83*'s.-VUC v EUR'!#REF!</f>
        <v>#REF!</v>
      </c>
      <c r="Q95" s="850"/>
      <c r="R95" s="651"/>
      <c r="S95" s="287">
        <f>'s.-VUC v EUR'!T83</f>
        <v>0</v>
      </c>
      <c r="T95" s="287" t="e">
        <f>'s.-VUC v EUR'!U83*'s.-VUC v EUR'!#REF!</f>
        <v>#REF!</v>
      </c>
      <c r="U95" s="287" t="e">
        <f>'s.-VUC v EUR'!V83*'s.-VUC v EUR'!#REF!</f>
        <v>#REF!</v>
      </c>
    </row>
    <row r="96" spans="1:22" s="26" customFormat="1" ht="15" customHeight="1">
      <c r="A96" s="675"/>
      <c r="B96" s="265" t="s">
        <v>100</v>
      </c>
      <c r="C96" s="287">
        <f>'s.-VUC v EUR'!D84</f>
        <v>368</v>
      </c>
      <c r="D96" s="287" t="e">
        <f>'s.-VUC v EUR'!E84*'s.-VUC v EUR'!#REF!</f>
        <v>#REF!</v>
      </c>
      <c r="E96" s="287" t="e">
        <f>'s.-VUC v EUR'!F84*'s.-VUC v EUR'!#REF!</f>
        <v>#REF!</v>
      </c>
      <c r="F96" s="851"/>
      <c r="G96" s="851"/>
      <c r="H96" s="287">
        <f>'s.-VUC v EUR'!H84</f>
        <v>0</v>
      </c>
      <c r="I96" s="287">
        <f>'s.-VUC v EUR'!I84</f>
        <v>0</v>
      </c>
      <c r="J96" s="287" t="e">
        <f>'s.-VUC v EUR'!J84*'s.-VUC v EUR'!#REF!</f>
        <v>#REF!</v>
      </c>
      <c r="K96" s="287" t="e">
        <f>'s.-VUC v EUR'!K84*'s.-VUC v EUR'!#REF!</f>
        <v>#REF!</v>
      </c>
      <c r="L96" s="851"/>
      <c r="M96" s="652"/>
      <c r="N96" s="287">
        <f>'s.-VUC v EUR'!O84</f>
        <v>0</v>
      </c>
      <c r="O96" s="287" t="e">
        <f>'s.-VUC v EUR'!P84*'s.-VUC v EUR'!#REF!</f>
        <v>#REF!</v>
      </c>
      <c r="P96" s="287" t="e">
        <f>'s.-VUC v EUR'!Q84*'s.-VUC v EUR'!#REF!</f>
        <v>#REF!</v>
      </c>
      <c r="Q96" s="851"/>
      <c r="R96" s="652"/>
      <c r="S96" s="287">
        <f>'s.-VUC v EUR'!T84</f>
        <v>0</v>
      </c>
      <c r="T96" s="287" t="e">
        <f>'s.-VUC v EUR'!U84*'s.-VUC v EUR'!#REF!</f>
        <v>#REF!</v>
      </c>
      <c r="U96" s="287" t="e">
        <f>'s.-VUC v EUR'!V84*'s.-VUC v EUR'!#REF!</f>
        <v>#REF!</v>
      </c>
    </row>
    <row r="97" spans="1:21" s="26" customFormat="1" ht="15" customHeight="1">
      <c r="A97" s="675"/>
      <c r="B97" s="266" t="s">
        <v>101</v>
      </c>
      <c r="C97" s="287">
        <f>'s.-VUC v EUR'!D85</f>
        <v>226</v>
      </c>
      <c r="D97" s="287" t="e">
        <f>'s.-VUC v EUR'!E85*'s.-VUC v EUR'!#REF!</f>
        <v>#REF!</v>
      </c>
      <c r="E97" s="287" t="e">
        <f>'s.-VUC v EUR'!F85*'s.-VUC v EUR'!#REF!</f>
        <v>#REF!</v>
      </c>
      <c r="F97" s="851"/>
      <c r="G97" s="851"/>
      <c r="H97" s="287">
        <f>'s.-VUC v EUR'!H85</f>
        <v>0</v>
      </c>
      <c r="I97" s="287">
        <f>'s.-VUC v EUR'!I85</f>
        <v>0</v>
      </c>
      <c r="J97" s="287" t="e">
        <f>'s.-VUC v EUR'!J85*'s.-VUC v EUR'!#REF!</f>
        <v>#REF!</v>
      </c>
      <c r="K97" s="287" t="e">
        <f>'s.-VUC v EUR'!K85*'s.-VUC v EUR'!#REF!</f>
        <v>#REF!</v>
      </c>
      <c r="L97" s="851"/>
      <c r="M97" s="652"/>
      <c r="N97" s="287">
        <f>'s.-VUC v EUR'!O85</f>
        <v>0</v>
      </c>
      <c r="O97" s="287" t="e">
        <f>'s.-VUC v EUR'!P85*'s.-VUC v EUR'!#REF!</f>
        <v>#REF!</v>
      </c>
      <c r="P97" s="287" t="e">
        <f>'s.-VUC v EUR'!Q85*'s.-VUC v EUR'!#REF!</f>
        <v>#REF!</v>
      </c>
      <c r="Q97" s="851"/>
      <c r="R97" s="652"/>
      <c r="S97" s="287">
        <f>'s.-VUC v EUR'!T85</f>
        <v>0</v>
      </c>
      <c r="T97" s="287" t="e">
        <f>'s.-VUC v EUR'!U85*'s.-VUC v EUR'!#REF!</f>
        <v>#REF!</v>
      </c>
      <c r="U97" s="287" t="e">
        <f>'s.-VUC v EUR'!V85*'s.-VUC v EUR'!#REF!</f>
        <v>#REF!</v>
      </c>
    </row>
    <row r="98" spans="1:21" s="26" customFormat="1" ht="15" customHeight="1">
      <c r="A98" s="675"/>
      <c r="B98" s="266" t="s">
        <v>102</v>
      </c>
      <c r="C98" s="287">
        <f>'s.-VUC v EUR'!D86</f>
        <v>373</v>
      </c>
      <c r="D98" s="287" t="e">
        <f>'s.-VUC v EUR'!E86*'s.-VUC v EUR'!#REF!</f>
        <v>#REF!</v>
      </c>
      <c r="E98" s="287" t="e">
        <f>'s.-VUC v EUR'!F86*'s.-VUC v EUR'!#REF!</f>
        <v>#REF!</v>
      </c>
      <c r="F98" s="851"/>
      <c r="G98" s="851"/>
      <c r="H98" s="287">
        <f>'s.-VUC v EUR'!H86</f>
        <v>0</v>
      </c>
      <c r="I98" s="287">
        <f>'s.-VUC v EUR'!I86</f>
        <v>0</v>
      </c>
      <c r="J98" s="287" t="e">
        <f>'s.-VUC v EUR'!J86*'s.-VUC v EUR'!#REF!</f>
        <v>#REF!</v>
      </c>
      <c r="K98" s="287" t="e">
        <f>'s.-VUC v EUR'!K86*'s.-VUC v EUR'!#REF!</f>
        <v>#REF!</v>
      </c>
      <c r="L98" s="851"/>
      <c r="M98" s="652"/>
      <c r="N98" s="287">
        <f>'s.-VUC v EUR'!O86</f>
        <v>0</v>
      </c>
      <c r="O98" s="287" t="e">
        <f>'s.-VUC v EUR'!P86*'s.-VUC v EUR'!#REF!</f>
        <v>#REF!</v>
      </c>
      <c r="P98" s="287" t="e">
        <f>'s.-VUC v EUR'!Q86*'s.-VUC v EUR'!#REF!</f>
        <v>#REF!</v>
      </c>
      <c r="Q98" s="851"/>
      <c r="R98" s="652"/>
      <c r="S98" s="287">
        <f>'s.-VUC v EUR'!T86</f>
        <v>0</v>
      </c>
      <c r="T98" s="287" t="e">
        <f>'s.-VUC v EUR'!U86*'s.-VUC v EUR'!#REF!</f>
        <v>#REF!</v>
      </c>
      <c r="U98" s="287" t="e">
        <f>'s.-VUC v EUR'!V86*'s.-VUC v EUR'!#REF!</f>
        <v>#REF!</v>
      </c>
    </row>
    <row r="99" spans="1:21" s="26" customFormat="1" ht="15" customHeight="1">
      <c r="A99" s="675"/>
      <c r="B99" s="266" t="s">
        <v>103</v>
      </c>
      <c r="C99" s="287">
        <f>'s.-VUC v EUR'!D87</f>
        <v>327</v>
      </c>
      <c r="D99" s="287" t="e">
        <f>'s.-VUC v EUR'!E87*'s.-VUC v EUR'!#REF!</f>
        <v>#REF!</v>
      </c>
      <c r="E99" s="287" t="e">
        <f>'s.-VUC v EUR'!F87*'s.-VUC v EUR'!#REF!</f>
        <v>#REF!</v>
      </c>
      <c r="F99" s="851"/>
      <c r="G99" s="851"/>
      <c r="H99" s="287">
        <f>'s.-VUC v EUR'!H87</f>
        <v>0</v>
      </c>
      <c r="I99" s="287">
        <f>'s.-VUC v EUR'!I87</f>
        <v>0</v>
      </c>
      <c r="J99" s="287" t="e">
        <f>'s.-VUC v EUR'!J87*'s.-VUC v EUR'!#REF!</f>
        <v>#REF!</v>
      </c>
      <c r="K99" s="287" t="e">
        <f>'s.-VUC v EUR'!K87*'s.-VUC v EUR'!#REF!</f>
        <v>#REF!</v>
      </c>
      <c r="L99" s="851"/>
      <c r="M99" s="652"/>
      <c r="N99" s="287">
        <f>'s.-VUC v EUR'!O87</f>
        <v>0</v>
      </c>
      <c r="O99" s="287" t="e">
        <f>'s.-VUC v EUR'!P87*'s.-VUC v EUR'!#REF!</f>
        <v>#REF!</v>
      </c>
      <c r="P99" s="287" t="e">
        <f>'s.-VUC v EUR'!Q87*'s.-VUC v EUR'!#REF!</f>
        <v>#REF!</v>
      </c>
      <c r="Q99" s="851"/>
      <c r="R99" s="652"/>
      <c r="S99" s="287">
        <f>'s.-VUC v EUR'!T87</f>
        <v>0</v>
      </c>
      <c r="T99" s="287" t="e">
        <f>'s.-VUC v EUR'!U87*'s.-VUC v EUR'!#REF!</f>
        <v>#REF!</v>
      </c>
      <c r="U99" s="287" t="e">
        <f>'s.-VUC v EUR'!V87*'s.-VUC v EUR'!#REF!</f>
        <v>#REF!</v>
      </c>
    </row>
    <row r="100" spans="1:21" s="26" customFormat="1" ht="15" customHeight="1">
      <c r="A100" s="675"/>
      <c r="B100" s="266" t="s">
        <v>104</v>
      </c>
      <c r="C100" s="287">
        <f>'s.-VUC v EUR'!D88</f>
        <v>192</v>
      </c>
      <c r="D100" s="287" t="e">
        <f>'s.-VUC v EUR'!E88*'s.-VUC v EUR'!#REF!</f>
        <v>#REF!</v>
      </c>
      <c r="E100" s="287" t="e">
        <f>'s.-VUC v EUR'!F88*'s.-VUC v EUR'!#REF!</f>
        <v>#REF!</v>
      </c>
      <c r="F100" s="851"/>
      <c r="G100" s="851"/>
      <c r="H100" s="287">
        <f>'s.-VUC v EUR'!H88</f>
        <v>0</v>
      </c>
      <c r="I100" s="287">
        <f>'s.-VUC v EUR'!I88</f>
        <v>0</v>
      </c>
      <c r="J100" s="287" t="e">
        <f>'s.-VUC v EUR'!J88*'s.-VUC v EUR'!#REF!</f>
        <v>#REF!</v>
      </c>
      <c r="K100" s="287" t="e">
        <f>'s.-VUC v EUR'!K88*'s.-VUC v EUR'!#REF!</f>
        <v>#REF!</v>
      </c>
      <c r="L100" s="851"/>
      <c r="M100" s="652"/>
      <c r="N100" s="287">
        <f>'s.-VUC v EUR'!O88</f>
        <v>0</v>
      </c>
      <c r="O100" s="287" t="e">
        <f>'s.-VUC v EUR'!P88*'s.-VUC v EUR'!#REF!</f>
        <v>#REF!</v>
      </c>
      <c r="P100" s="287" t="e">
        <f>'s.-VUC v EUR'!Q88*'s.-VUC v EUR'!#REF!</f>
        <v>#REF!</v>
      </c>
      <c r="Q100" s="851"/>
      <c r="R100" s="652"/>
      <c r="S100" s="287">
        <f>'s.-VUC v EUR'!T88</f>
        <v>0</v>
      </c>
      <c r="T100" s="287" t="e">
        <f>'s.-VUC v EUR'!U88*'s.-VUC v EUR'!#REF!</f>
        <v>#REF!</v>
      </c>
      <c r="U100" s="287" t="e">
        <f>'s.-VUC v EUR'!V88*'s.-VUC v EUR'!#REF!</f>
        <v>#REF!</v>
      </c>
    </row>
    <row r="101" spans="1:21" s="26" customFormat="1" ht="15" customHeight="1">
      <c r="A101" s="675"/>
      <c r="B101" s="266" t="s">
        <v>105</v>
      </c>
      <c r="C101" s="287">
        <f>'s.-VUC v EUR'!D89</f>
        <v>238</v>
      </c>
      <c r="D101" s="287" t="e">
        <f>'s.-VUC v EUR'!E89*'s.-VUC v EUR'!#REF!</f>
        <v>#REF!</v>
      </c>
      <c r="E101" s="287" t="e">
        <f>'s.-VUC v EUR'!F89*'s.-VUC v EUR'!#REF!</f>
        <v>#REF!</v>
      </c>
      <c r="F101" s="851"/>
      <c r="G101" s="851"/>
      <c r="H101" s="287">
        <f>'s.-VUC v EUR'!H89</f>
        <v>0</v>
      </c>
      <c r="I101" s="287">
        <f>'s.-VUC v EUR'!I89</f>
        <v>0</v>
      </c>
      <c r="J101" s="287" t="e">
        <f>'s.-VUC v EUR'!J89*'s.-VUC v EUR'!#REF!</f>
        <v>#REF!</v>
      </c>
      <c r="K101" s="287" t="e">
        <f>'s.-VUC v EUR'!K89*'s.-VUC v EUR'!#REF!</f>
        <v>#REF!</v>
      </c>
      <c r="L101" s="851"/>
      <c r="M101" s="652"/>
      <c r="N101" s="287">
        <f>'s.-VUC v EUR'!O89</f>
        <v>0</v>
      </c>
      <c r="O101" s="287" t="e">
        <f>'s.-VUC v EUR'!P89*'s.-VUC v EUR'!#REF!</f>
        <v>#REF!</v>
      </c>
      <c r="P101" s="287" t="e">
        <f>'s.-VUC v EUR'!Q89*'s.-VUC v EUR'!#REF!</f>
        <v>#REF!</v>
      </c>
      <c r="Q101" s="851"/>
      <c r="R101" s="652"/>
      <c r="S101" s="287">
        <f>'s.-VUC v EUR'!T89</f>
        <v>0</v>
      </c>
      <c r="T101" s="287" t="e">
        <f>'s.-VUC v EUR'!U89*'s.-VUC v EUR'!#REF!</f>
        <v>#REF!</v>
      </c>
      <c r="U101" s="287" t="e">
        <f>'s.-VUC v EUR'!V89*'s.-VUC v EUR'!#REF!</f>
        <v>#REF!</v>
      </c>
    </row>
    <row r="102" spans="1:21" s="26" customFormat="1" ht="15" customHeight="1" thickBot="1">
      <c r="A102" s="676"/>
      <c r="B102" s="268" t="s">
        <v>106</v>
      </c>
      <c r="C102" s="287">
        <f>'s.-VUC v EUR'!D90</f>
        <v>270</v>
      </c>
      <c r="D102" s="287" t="e">
        <f>'s.-VUC v EUR'!E90*'s.-VUC v EUR'!#REF!</f>
        <v>#REF!</v>
      </c>
      <c r="E102" s="287" t="e">
        <f>'s.-VUC v EUR'!F90*'s.-VUC v EUR'!#REF!</f>
        <v>#REF!</v>
      </c>
      <c r="F102" s="852"/>
      <c r="G102" s="852"/>
      <c r="H102" s="287">
        <f>'s.-VUC v EUR'!H90</f>
        <v>0</v>
      </c>
      <c r="I102" s="287">
        <f>'s.-VUC v EUR'!I90</f>
        <v>0</v>
      </c>
      <c r="J102" s="287" t="e">
        <f>'s.-VUC v EUR'!J90*'s.-VUC v EUR'!#REF!</f>
        <v>#REF!</v>
      </c>
      <c r="K102" s="287" t="e">
        <f>'s.-VUC v EUR'!K90*'s.-VUC v EUR'!#REF!</f>
        <v>#REF!</v>
      </c>
      <c r="L102" s="852"/>
      <c r="M102" s="881"/>
      <c r="N102" s="287">
        <f>'s.-VUC v EUR'!O90</f>
        <v>0</v>
      </c>
      <c r="O102" s="287" t="e">
        <f>'s.-VUC v EUR'!P90*'s.-VUC v EUR'!#REF!</f>
        <v>#REF!</v>
      </c>
      <c r="P102" s="287" t="e">
        <f>'s.-VUC v EUR'!Q90*'s.-VUC v EUR'!#REF!</f>
        <v>#REF!</v>
      </c>
      <c r="Q102" s="852"/>
      <c r="R102" s="881"/>
      <c r="S102" s="287">
        <f>'s.-VUC v EUR'!T90</f>
        <v>0</v>
      </c>
      <c r="T102" s="287" t="e">
        <f>'s.-VUC v EUR'!U90*'s.-VUC v EUR'!#REF!</f>
        <v>#REF!</v>
      </c>
      <c r="U102" s="287" t="e">
        <f>'s.-VUC v EUR'!V90*'s.-VUC v EUR'!#REF!</f>
        <v>#REF!</v>
      </c>
    </row>
    <row r="103" spans="1:21" s="26" customFormat="1" ht="25.5" customHeight="1" thickBot="1">
      <c r="A103" s="841" t="s">
        <v>136</v>
      </c>
      <c r="B103" s="842"/>
      <c r="C103" s="136">
        <f>SUM(C95:C102)</f>
        <v>2029</v>
      </c>
      <c r="D103" s="136" t="e">
        <f>SUM(D95:D102)</f>
        <v>#REF!</v>
      </c>
      <c r="E103" s="136" t="e">
        <f>SUM(E95:E102)</f>
        <v>#REF!</v>
      </c>
      <c r="F103" s="135" t="e">
        <f>'s.-VUC v EUR'!G91*'s.-VUC v EUR'!#REF!</f>
        <v>#REF!</v>
      </c>
      <c r="G103" s="137" t="e">
        <f>E103/F103</f>
        <v>#REF!</v>
      </c>
      <c r="H103" s="135">
        <f>SUM(H95:H102)</f>
        <v>0</v>
      </c>
      <c r="I103" s="135">
        <f>SUM(I95:I102)</f>
        <v>0</v>
      </c>
      <c r="J103" s="135" t="e">
        <f>SUM(J95:J102)</f>
        <v>#REF!</v>
      </c>
      <c r="K103" s="135" t="e">
        <f>SUM(K95:K102)</f>
        <v>#REF!</v>
      </c>
      <c r="L103" s="135" t="e">
        <f>F103-J103</f>
        <v>#REF!</v>
      </c>
      <c r="M103" s="138" t="e">
        <f>J103/F103</f>
        <v>#REF!</v>
      </c>
      <c r="N103" s="135">
        <f>SUM(N95:N102)</f>
        <v>0</v>
      </c>
      <c r="O103" s="135" t="e">
        <f>SUM(O95:O102)</f>
        <v>#REF!</v>
      </c>
      <c r="P103" s="135" t="e">
        <f>SUM(P95:P102)</f>
        <v>#REF!</v>
      </c>
      <c r="Q103" s="135" t="e">
        <f>F103-O103</f>
        <v>#REF!</v>
      </c>
      <c r="R103" s="138" t="e">
        <f>O103/F103</f>
        <v>#REF!</v>
      </c>
      <c r="S103" s="139">
        <f>SUM(S95:S102)</f>
        <v>0</v>
      </c>
      <c r="T103" s="135" t="e">
        <f>SUM(T95:T102)</f>
        <v>#REF!</v>
      </c>
      <c r="U103" s="135" t="e">
        <f>SUM(U95:U102)</f>
        <v>#REF!</v>
      </c>
    </row>
    <row r="104" spans="1:21" s="26" customFormat="1" ht="15" customHeight="1">
      <c r="A104" s="672" t="s">
        <v>139</v>
      </c>
      <c r="B104" s="91" t="s">
        <v>99</v>
      </c>
      <c r="C104" s="287">
        <f>'s.-VUC v EUR'!D92</f>
        <v>0</v>
      </c>
      <c r="D104" s="287" t="e">
        <f>'s.-VUC v EUR'!E92*'s.-VUC v EUR'!#REF!</f>
        <v>#REF!</v>
      </c>
      <c r="E104" s="287" t="e">
        <f>'s.-VUC v EUR'!F92*'s.-VUC v EUR'!#REF!</f>
        <v>#REF!</v>
      </c>
      <c r="F104" s="850"/>
      <c r="G104" s="850"/>
      <c r="H104" s="287">
        <f>'s.-VUC v EUR'!H92</f>
        <v>0</v>
      </c>
      <c r="I104" s="287">
        <f>'s.-VUC v EUR'!I92</f>
        <v>0</v>
      </c>
      <c r="J104" s="287" t="e">
        <f>'s.-VUC v EUR'!J92*'s.-VUC v EUR'!#REF!</f>
        <v>#REF!</v>
      </c>
      <c r="K104" s="287" t="e">
        <f>'s.-VUC v EUR'!K92*'s.-VUC v EUR'!#REF!</f>
        <v>#REF!</v>
      </c>
      <c r="L104" s="850"/>
      <c r="M104" s="651"/>
      <c r="N104" s="287">
        <f>'s.-VUC v EUR'!O92</f>
        <v>0</v>
      </c>
      <c r="O104" s="287" t="e">
        <f>'s.-VUC v EUR'!P92*'s.-VUC v EUR'!#REF!</f>
        <v>#REF!</v>
      </c>
      <c r="P104" s="287" t="e">
        <f>'s.-VUC v EUR'!Q92*'s.-VUC v EUR'!#REF!</f>
        <v>#REF!</v>
      </c>
      <c r="Q104" s="850"/>
      <c r="R104" s="651"/>
      <c r="S104" s="287">
        <f>'s.-VUC v EUR'!T92</f>
        <v>0</v>
      </c>
      <c r="T104" s="287" t="e">
        <f>'s.-VUC v EUR'!U92*'s.-VUC v EUR'!#REF!</f>
        <v>#REF!</v>
      </c>
      <c r="U104" s="287" t="e">
        <f>'s.-VUC v EUR'!V92*'s.-VUC v EUR'!#REF!</f>
        <v>#REF!</v>
      </c>
    </row>
    <row r="105" spans="1:21" s="26" customFormat="1" ht="15" customHeight="1">
      <c r="A105" s="675"/>
      <c r="B105" s="265" t="s">
        <v>100</v>
      </c>
      <c r="C105" s="287">
        <f>'s.-VUC v EUR'!D93</f>
        <v>0</v>
      </c>
      <c r="D105" s="287" t="e">
        <f>'s.-VUC v EUR'!E93*'s.-VUC v EUR'!#REF!</f>
        <v>#REF!</v>
      </c>
      <c r="E105" s="287" t="e">
        <f>'s.-VUC v EUR'!F93*'s.-VUC v EUR'!#REF!</f>
        <v>#REF!</v>
      </c>
      <c r="F105" s="851"/>
      <c r="G105" s="851"/>
      <c r="H105" s="287">
        <f>'s.-VUC v EUR'!H93</f>
        <v>0</v>
      </c>
      <c r="I105" s="287">
        <f>'s.-VUC v EUR'!I93</f>
        <v>0</v>
      </c>
      <c r="J105" s="287" t="e">
        <f>'s.-VUC v EUR'!J93*'s.-VUC v EUR'!#REF!</f>
        <v>#REF!</v>
      </c>
      <c r="K105" s="287" t="e">
        <f>'s.-VUC v EUR'!K93*'s.-VUC v EUR'!#REF!</f>
        <v>#REF!</v>
      </c>
      <c r="L105" s="851"/>
      <c r="M105" s="652"/>
      <c r="N105" s="287">
        <f>'s.-VUC v EUR'!O93</f>
        <v>0</v>
      </c>
      <c r="O105" s="287" t="e">
        <f>'s.-VUC v EUR'!P93*'s.-VUC v EUR'!#REF!</f>
        <v>#REF!</v>
      </c>
      <c r="P105" s="287" t="e">
        <f>'s.-VUC v EUR'!Q93*'s.-VUC v EUR'!#REF!</f>
        <v>#REF!</v>
      </c>
      <c r="Q105" s="851"/>
      <c r="R105" s="652"/>
      <c r="S105" s="287">
        <f>'s.-VUC v EUR'!T93</f>
        <v>0</v>
      </c>
      <c r="T105" s="287" t="e">
        <f>'s.-VUC v EUR'!U93*'s.-VUC v EUR'!#REF!</f>
        <v>#REF!</v>
      </c>
      <c r="U105" s="287" t="e">
        <f>'s.-VUC v EUR'!V93*'s.-VUC v EUR'!#REF!</f>
        <v>#REF!</v>
      </c>
    </row>
    <row r="106" spans="1:21" s="26" customFormat="1" ht="15" customHeight="1">
      <c r="A106" s="675"/>
      <c r="B106" s="266" t="s">
        <v>101</v>
      </c>
      <c r="C106" s="287">
        <f>'s.-VUC v EUR'!D94</f>
        <v>0</v>
      </c>
      <c r="D106" s="287" t="e">
        <f>'s.-VUC v EUR'!E94*'s.-VUC v EUR'!#REF!</f>
        <v>#REF!</v>
      </c>
      <c r="E106" s="287" t="e">
        <f>'s.-VUC v EUR'!F94*'s.-VUC v EUR'!#REF!</f>
        <v>#REF!</v>
      </c>
      <c r="F106" s="851"/>
      <c r="G106" s="851"/>
      <c r="H106" s="287">
        <f>'s.-VUC v EUR'!H94</f>
        <v>0</v>
      </c>
      <c r="I106" s="287">
        <f>'s.-VUC v EUR'!I94</f>
        <v>0</v>
      </c>
      <c r="J106" s="287" t="e">
        <f>'s.-VUC v EUR'!J94*'s.-VUC v EUR'!#REF!</f>
        <v>#REF!</v>
      </c>
      <c r="K106" s="287" t="e">
        <f>'s.-VUC v EUR'!K94*'s.-VUC v EUR'!#REF!</f>
        <v>#REF!</v>
      </c>
      <c r="L106" s="851"/>
      <c r="M106" s="652"/>
      <c r="N106" s="287">
        <f>'s.-VUC v EUR'!O94</f>
        <v>0</v>
      </c>
      <c r="O106" s="287" t="e">
        <f>'s.-VUC v EUR'!P94*'s.-VUC v EUR'!#REF!</f>
        <v>#REF!</v>
      </c>
      <c r="P106" s="287" t="e">
        <f>'s.-VUC v EUR'!Q94*'s.-VUC v EUR'!#REF!</f>
        <v>#REF!</v>
      </c>
      <c r="Q106" s="851"/>
      <c r="R106" s="652"/>
      <c r="S106" s="287">
        <f>'s.-VUC v EUR'!T94</f>
        <v>0</v>
      </c>
      <c r="T106" s="287" t="e">
        <f>'s.-VUC v EUR'!U94*'s.-VUC v EUR'!#REF!</f>
        <v>#REF!</v>
      </c>
      <c r="U106" s="287" t="e">
        <f>'s.-VUC v EUR'!V94*'s.-VUC v EUR'!#REF!</f>
        <v>#REF!</v>
      </c>
    </row>
    <row r="107" spans="1:21" s="26" customFormat="1" ht="15" customHeight="1">
      <c r="A107" s="675"/>
      <c r="B107" s="266" t="s">
        <v>102</v>
      </c>
      <c r="C107" s="287">
        <f>'s.-VUC v EUR'!D95</f>
        <v>0</v>
      </c>
      <c r="D107" s="287" t="e">
        <f>'s.-VUC v EUR'!E95*'s.-VUC v EUR'!#REF!</f>
        <v>#REF!</v>
      </c>
      <c r="E107" s="287" t="e">
        <f>'s.-VUC v EUR'!F95*'s.-VUC v EUR'!#REF!</f>
        <v>#REF!</v>
      </c>
      <c r="F107" s="851"/>
      <c r="G107" s="851"/>
      <c r="H107" s="287">
        <f>'s.-VUC v EUR'!H95</f>
        <v>0</v>
      </c>
      <c r="I107" s="287">
        <f>'s.-VUC v EUR'!I95</f>
        <v>0</v>
      </c>
      <c r="J107" s="287" t="e">
        <f>'s.-VUC v EUR'!J95*'s.-VUC v EUR'!#REF!</f>
        <v>#REF!</v>
      </c>
      <c r="K107" s="287" t="e">
        <f>'s.-VUC v EUR'!K95*'s.-VUC v EUR'!#REF!</f>
        <v>#REF!</v>
      </c>
      <c r="L107" s="851"/>
      <c r="M107" s="652"/>
      <c r="N107" s="287">
        <f>'s.-VUC v EUR'!O95</f>
        <v>0</v>
      </c>
      <c r="O107" s="287" t="e">
        <f>'s.-VUC v EUR'!P95*'s.-VUC v EUR'!#REF!</f>
        <v>#REF!</v>
      </c>
      <c r="P107" s="287" t="e">
        <f>'s.-VUC v EUR'!Q95*'s.-VUC v EUR'!#REF!</f>
        <v>#REF!</v>
      </c>
      <c r="Q107" s="851"/>
      <c r="R107" s="652"/>
      <c r="S107" s="287">
        <f>'s.-VUC v EUR'!T95</f>
        <v>0</v>
      </c>
      <c r="T107" s="287" t="e">
        <f>'s.-VUC v EUR'!U95*'s.-VUC v EUR'!#REF!</f>
        <v>#REF!</v>
      </c>
      <c r="U107" s="287" t="e">
        <f>'s.-VUC v EUR'!V95*'s.-VUC v EUR'!#REF!</f>
        <v>#REF!</v>
      </c>
    </row>
    <row r="108" spans="1:21" s="26" customFormat="1" ht="15" customHeight="1">
      <c r="A108" s="675"/>
      <c r="B108" s="266" t="s">
        <v>103</v>
      </c>
      <c r="C108" s="287">
        <f>'s.-VUC v EUR'!D96</f>
        <v>0</v>
      </c>
      <c r="D108" s="287" t="e">
        <f>'s.-VUC v EUR'!E96*'s.-VUC v EUR'!#REF!</f>
        <v>#REF!</v>
      </c>
      <c r="E108" s="287" t="e">
        <f>'s.-VUC v EUR'!F96*'s.-VUC v EUR'!#REF!</f>
        <v>#REF!</v>
      </c>
      <c r="F108" s="851"/>
      <c r="G108" s="851"/>
      <c r="H108" s="287">
        <f>'s.-VUC v EUR'!H96</f>
        <v>0</v>
      </c>
      <c r="I108" s="287">
        <f>'s.-VUC v EUR'!I96</f>
        <v>0</v>
      </c>
      <c r="J108" s="287" t="e">
        <f>'s.-VUC v EUR'!J96*'s.-VUC v EUR'!#REF!</f>
        <v>#REF!</v>
      </c>
      <c r="K108" s="287" t="e">
        <f>'s.-VUC v EUR'!K96*'s.-VUC v EUR'!#REF!</f>
        <v>#REF!</v>
      </c>
      <c r="L108" s="851"/>
      <c r="M108" s="652"/>
      <c r="N108" s="287">
        <f>'s.-VUC v EUR'!O96</f>
        <v>0</v>
      </c>
      <c r="O108" s="287" t="e">
        <f>'s.-VUC v EUR'!P96*'s.-VUC v EUR'!#REF!</f>
        <v>#REF!</v>
      </c>
      <c r="P108" s="287" t="e">
        <f>'s.-VUC v EUR'!Q96*'s.-VUC v EUR'!#REF!</f>
        <v>#REF!</v>
      </c>
      <c r="Q108" s="851"/>
      <c r="R108" s="652"/>
      <c r="S108" s="287">
        <f>'s.-VUC v EUR'!T96</f>
        <v>0</v>
      </c>
      <c r="T108" s="287" t="e">
        <f>'s.-VUC v EUR'!U96*'s.-VUC v EUR'!#REF!</f>
        <v>#REF!</v>
      </c>
      <c r="U108" s="287" t="e">
        <f>'s.-VUC v EUR'!V96*'s.-VUC v EUR'!#REF!</f>
        <v>#REF!</v>
      </c>
    </row>
    <row r="109" spans="1:21" s="26" customFormat="1" ht="15" customHeight="1">
      <c r="A109" s="675"/>
      <c r="B109" s="266" t="s">
        <v>104</v>
      </c>
      <c r="C109" s="287">
        <f>'s.-VUC v EUR'!D97</f>
        <v>0</v>
      </c>
      <c r="D109" s="287" t="e">
        <f>'s.-VUC v EUR'!E97*'s.-VUC v EUR'!#REF!</f>
        <v>#REF!</v>
      </c>
      <c r="E109" s="287" t="e">
        <f>'s.-VUC v EUR'!F97*'s.-VUC v EUR'!#REF!</f>
        <v>#REF!</v>
      </c>
      <c r="F109" s="851"/>
      <c r="G109" s="851"/>
      <c r="H109" s="287">
        <f>'s.-VUC v EUR'!H97</f>
        <v>0</v>
      </c>
      <c r="I109" s="287">
        <f>'s.-VUC v EUR'!I97</f>
        <v>0</v>
      </c>
      <c r="J109" s="287" t="e">
        <f>'s.-VUC v EUR'!J97*'s.-VUC v EUR'!#REF!</f>
        <v>#REF!</v>
      </c>
      <c r="K109" s="287" t="e">
        <f>'s.-VUC v EUR'!K97*'s.-VUC v EUR'!#REF!</f>
        <v>#REF!</v>
      </c>
      <c r="L109" s="851"/>
      <c r="M109" s="652"/>
      <c r="N109" s="287">
        <f>'s.-VUC v EUR'!O97</f>
        <v>0</v>
      </c>
      <c r="O109" s="287" t="e">
        <f>'s.-VUC v EUR'!P97*'s.-VUC v EUR'!#REF!</f>
        <v>#REF!</v>
      </c>
      <c r="P109" s="287" t="e">
        <f>'s.-VUC v EUR'!Q97*'s.-VUC v EUR'!#REF!</f>
        <v>#REF!</v>
      </c>
      <c r="Q109" s="851"/>
      <c r="R109" s="652"/>
      <c r="S109" s="287">
        <f>'s.-VUC v EUR'!T97</f>
        <v>0</v>
      </c>
      <c r="T109" s="287" t="e">
        <f>'s.-VUC v EUR'!U97*'s.-VUC v EUR'!#REF!</f>
        <v>#REF!</v>
      </c>
      <c r="U109" s="287" t="e">
        <f>'s.-VUC v EUR'!V97*'s.-VUC v EUR'!#REF!</f>
        <v>#REF!</v>
      </c>
    </row>
    <row r="110" spans="1:21" s="26" customFormat="1" ht="15" customHeight="1">
      <c r="A110" s="675"/>
      <c r="B110" s="266" t="s">
        <v>105</v>
      </c>
      <c r="C110" s="287">
        <f>'s.-VUC v EUR'!D98</f>
        <v>0</v>
      </c>
      <c r="D110" s="287" t="e">
        <f>'s.-VUC v EUR'!E98*'s.-VUC v EUR'!#REF!</f>
        <v>#REF!</v>
      </c>
      <c r="E110" s="287" t="e">
        <f>'s.-VUC v EUR'!F98*'s.-VUC v EUR'!#REF!</f>
        <v>#REF!</v>
      </c>
      <c r="F110" s="851"/>
      <c r="G110" s="851"/>
      <c r="H110" s="287">
        <f>'s.-VUC v EUR'!H98</f>
        <v>0</v>
      </c>
      <c r="I110" s="287">
        <f>'s.-VUC v EUR'!I98</f>
        <v>0</v>
      </c>
      <c r="J110" s="287" t="e">
        <f>'s.-VUC v EUR'!J98*'s.-VUC v EUR'!#REF!</f>
        <v>#REF!</v>
      </c>
      <c r="K110" s="287" t="e">
        <f>'s.-VUC v EUR'!K98*'s.-VUC v EUR'!#REF!</f>
        <v>#REF!</v>
      </c>
      <c r="L110" s="851"/>
      <c r="M110" s="652"/>
      <c r="N110" s="287">
        <f>'s.-VUC v EUR'!O98</f>
        <v>0</v>
      </c>
      <c r="O110" s="287" t="e">
        <f>'s.-VUC v EUR'!P98*'s.-VUC v EUR'!#REF!</f>
        <v>#REF!</v>
      </c>
      <c r="P110" s="287" t="e">
        <f>'s.-VUC v EUR'!Q98*'s.-VUC v EUR'!#REF!</f>
        <v>#REF!</v>
      </c>
      <c r="Q110" s="851"/>
      <c r="R110" s="652"/>
      <c r="S110" s="287">
        <f>'s.-VUC v EUR'!T98</f>
        <v>0</v>
      </c>
      <c r="T110" s="287" t="e">
        <f>'s.-VUC v EUR'!U98*'s.-VUC v EUR'!#REF!</f>
        <v>#REF!</v>
      </c>
      <c r="U110" s="287" t="e">
        <f>'s.-VUC v EUR'!V98*'s.-VUC v EUR'!#REF!</f>
        <v>#REF!</v>
      </c>
    </row>
    <row r="111" spans="1:21" s="26" customFormat="1" ht="15" customHeight="1" thickBot="1">
      <c r="A111" s="676"/>
      <c r="B111" s="268" t="s">
        <v>106</v>
      </c>
      <c r="C111" s="287">
        <f>'s.-VUC v EUR'!D99</f>
        <v>0</v>
      </c>
      <c r="D111" s="287" t="e">
        <f>'s.-VUC v EUR'!E99*'s.-VUC v EUR'!#REF!</f>
        <v>#REF!</v>
      </c>
      <c r="E111" s="287" t="e">
        <f>'s.-VUC v EUR'!F99*'s.-VUC v EUR'!#REF!</f>
        <v>#REF!</v>
      </c>
      <c r="F111" s="852"/>
      <c r="G111" s="852"/>
      <c r="H111" s="287">
        <f>'s.-VUC v EUR'!H99</f>
        <v>0</v>
      </c>
      <c r="I111" s="287">
        <f>'s.-VUC v EUR'!I99</f>
        <v>0</v>
      </c>
      <c r="J111" s="287" t="e">
        <f>'s.-VUC v EUR'!J99*'s.-VUC v EUR'!#REF!</f>
        <v>#REF!</v>
      </c>
      <c r="K111" s="287" t="e">
        <f>'s.-VUC v EUR'!K99*'s.-VUC v EUR'!#REF!</f>
        <v>#REF!</v>
      </c>
      <c r="L111" s="852"/>
      <c r="M111" s="881"/>
      <c r="N111" s="287">
        <f>'s.-VUC v EUR'!O99</f>
        <v>0</v>
      </c>
      <c r="O111" s="287" t="e">
        <f>'s.-VUC v EUR'!P99*'s.-VUC v EUR'!#REF!</f>
        <v>#REF!</v>
      </c>
      <c r="P111" s="287" t="e">
        <f>'s.-VUC v EUR'!Q99*'s.-VUC v EUR'!#REF!</f>
        <v>#REF!</v>
      </c>
      <c r="Q111" s="852"/>
      <c r="R111" s="881"/>
      <c r="S111" s="287">
        <f>'s.-VUC v EUR'!T99</f>
        <v>0</v>
      </c>
      <c r="T111" s="287" t="e">
        <f>'s.-VUC v EUR'!U99*'s.-VUC v EUR'!#REF!</f>
        <v>#REF!</v>
      </c>
      <c r="U111" s="287" t="e">
        <f>'s.-VUC v EUR'!V99*'s.-VUC v EUR'!#REF!</f>
        <v>#REF!</v>
      </c>
    </row>
    <row r="112" spans="1:21" s="26" customFormat="1" ht="25.5" customHeight="1" thickBot="1">
      <c r="A112" s="841" t="s">
        <v>137</v>
      </c>
      <c r="B112" s="842"/>
      <c r="C112" s="136">
        <f>SUM(C104:C111)</f>
        <v>0</v>
      </c>
      <c r="D112" s="136" t="e">
        <f>SUM(D104:D111)</f>
        <v>#REF!</v>
      </c>
      <c r="E112" s="136" t="e">
        <f>SUM(E104:E111)</f>
        <v>#REF!</v>
      </c>
      <c r="F112" s="135" t="e">
        <f>'s.-VUC v EUR'!G100*'s.-VUC v EUR'!#REF!</f>
        <v>#REF!</v>
      </c>
      <c r="G112" s="137" t="e">
        <f>E112/F112</f>
        <v>#REF!</v>
      </c>
      <c r="H112" s="135">
        <f>SUM(H104:H111)</f>
        <v>0</v>
      </c>
      <c r="I112" s="135">
        <f>SUM(I104:I111)</f>
        <v>0</v>
      </c>
      <c r="J112" s="135" t="e">
        <f>SUM(J104:J111)</f>
        <v>#REF!</v>
      </c>
      <c r="K112" s="135" t="e">
        <f>SUM(K104:K111)</f>
        <v>#REF!</v>
      </c>
      <c r="L112" s="135" t="e">
        <f>F112-J112</f>
        <v>#REF!</v>
      </c>
      <c r="M112" s="138" t="e">
        <f>J112/F112</f>
        <v>#REF!</v>
      </c>
      <c r="N112" s="135">
        <f>SUM(N104:N111)</f>
        <v>0</v>
      </c>
      <c r="O112" s="135" t="e">
        <f>SUM(O104:O111)</f>
        <v>#REF!</v>
      </c>
      <c r="P112" s="135" t="e">
        <f>SUM(P104:P111)</f>
        <v>#REF!</v>
      </c>
      <c r="Q112" s="135" t="e">
        <f>F112-O112</f>
        <v>#REF!</v>
      </c>
      <c r="R112" s="138" t="e">
        <f>O112/F112</f>
        <v>#REF!</v>
      </c>
      <c r="S112" s="139">
        <f>SUM(S104:S111)</f>
        <v>0</v>
      </c>
      <c r="T112" s="135" t="e">
        <f>SUM(T104:T111)</f>
        <v>#REF!</v>
      </c>
      <c r="U112" s="135" t="e">
        <f>SUM(U104:U111)</f>
        <v>#REF!</v>
      </c>
    </row>
    <row r="113" spans="1:21" s="26" customFormat="1" ht="15" customHeight="1">
      <c r="A113" s="672" t="s">
        <v>122</v>
      </c>
      <c r="B113" s="91" t="s">
        <v>99</v>
      </c>
      <c r="C113" s="287">
        <f>'s.-VUC v EUR'!D101</f>
        <v>17</v>
      </c>
      <c r="D113" s="287" t="e">
        <f>'s.-VUC v EUR'!E101*'s.-VUC v EUR'!#REF!</f>
        <v>#REF!</v>
      </c>
      <c r="E113" s="287" t="e">
        <f>'s.-VUC v EUR'!F101*'s.-VUC v EUR'!#REF!</f>
        <v>#REF!</v>
      </c>
      <c r="F113" s="850"/>
      <c r="G113" s="850"/>
      <c r="H113" s="287">
        <f>'s.-VUC v EUR'!H101</f>
        <v>5</v>
      </c>
      <c r="I113" s="287">
        <f>'s.-VUC v EUR'!I101</f>
        <v>1509031.15</v>
      </c>
      <c r="J113" s="287" t="e">
        <f>'s.-VUC v EUR'!J101*'s.-VUC v EUR'!#REF!</f>
        <v>#REF!</v>
      </c>
      <c r="K113" s="287" t="e">
        <f>'s.-VUC v EUR'!K101*'s.-VUC v EUR'!#REF!</f>
        <v>#REF!</v>
      </c>
      <c r="L113" s="850"/>
      <c r="M113" s="651"/>
      <c r="N113" s="287">
        <f>'s.-VUC v EUR'!O101</f>
        <v>0</v>
      </c>
      <c r="O113" s="287" t="e">
        <f>'s.-VUC v EUR'!P101*'s.-VUC v EUR'!#REF!</f>
        <v>#REF!</v>
      </c>
      <c r="P113" s="287" t="e">
        <f>'s.-VUC v EUR'!Q101*'s.-VUC v EUR'!#REF!</f>
        <v>#REF!</v>
      </c>
      <c r="Q113" s="850"/>
      <c r="R113" s="651"/>
      <c r="S113" s="287">
        <f>'s.-VUC v EUR'!T101</f>
        <v>1</v>
      </c>
      <c r="T113" s="287" t="e">
        <f>'s.-VUC v EUR'!U101*'s.-VUC v EUR'!#REF!</f>
        <v>#REF!</v>
      </c>
      <c r="U113" s="287" t="e">
        <f>'s.-VUC v EUR'!V101*'s.-VUC v EUR'!#REF!</f>
        <v>#REF!</v>
      </c>
    </row>
    <row r="114" spans="1:21" s="26" customFormat="1" ht="15" customHeight="1">
      <c r="A114" s="675"/>
      <c r="B114" s="265" t="s">
        <v>100</v>
      </c>
      <c r="C114" s="287">
        <f>'s.-VUC v EUR'!D102</f>
        <v>118</v>
      </c>
      <c r="D114" s="287" t="e">
        <f>'s.-VUC v EUR'!E102*'s.-VUC v EUR'!#REF!</f>
        <v>#REF!</v>
      </c>
      <c r="E114" s="287" t="e">
        <f>'s.-VUC v EUR'!F102*'s.-VUC v EUR'!#REF!</f>
        <v>#REF!</v>
      </c>
      <c r="F114" s="851"/>
      <c r="G114" s="851"/>
      <c r="H114" s="287">
        <f>'s.-VUC v EUR'!H102</f>
        <v>77</v>
      </c>
      <c r="I114" s="287">
        <f>'s.-VUC v EUR'!I102</f>
        <v>93374133.629999995</v>
      </c>
      <c r="J114" s="287" t="e">
        <f>'s.-VUC v EUR'!J102*'s.-VUC v EUR'!#REF!</f>
        <v>#REF!</v>
      </c>
      <c r="K114" s="287" t="e">
        <f>'s.-VUC v EUR'!K102*'s.-VUC v EUR'!#REF!</f>
        <v>#REF!</v>
      </c>
      <c r="L114" s="851"/>
      <c r="M114" s="652"/>
      <c r="N114" s="287">
        <f>'s.-VUC v EUR'!O102</f>
        <v>1</v>
      </c>
      <c r="O114" s="287" t="e">
        <f>'s.-VUC v EUR'!P102*'s.-VUC v EUR'!#REF!</f>
        <v>#REF!</v>
      </c>
      <c r="P114" s="287" t="e">
        <f>'s.-VUC v EUR'!Q102*'s.-VUC v EUR'!#REF!</f>
        <v>#REF!</v>
      </c>
      <c r="Q114" s="851"/>
      <c r="R114" s="652"/>
      <c r="S114" s="287">
        <f>'s.-VUC v EUR'!T102</f>
        <v>1</v>
      </c>
      <c r="T114" s="287" t="e">
        <f>'s.-VUC v EUR'!U102*'s.-VUC v EUR'!#REF!</f>
        <v>#REF!</v>
      </c>
      <c r="U114" s="287" t="e">
        <f>'s.-VUC v EUR'!V102*'s.-VUC v EUR'!#REF!</f>
        <v>#REF!</v>
      </c>
    </row>
    <row r="115" spans="1:21" s="26" customFormat="1" ht="15" customHeight="1">
      <c r="A115" s="675"/>
      <c r="B115" s="266" t="s">
        <v>101</v>
      </c>
      <c r="C115" s="287">
        <f>'s.-VUC v EUR'!D103</f>
        <v>38</v>
      </c>
      <c r="D115" s="287" t="e">
        <f>'s.-VUC v EUR'!E103*'s.-VUC v EUR'!#REF!</f>
        <v>#REF!</v>
      </c>
      <c r="E115" s="287" t="e">
        <f>'s.-VUC v EUR'!F103*'s.-VUC v EUR'!#REF!</f>
        <v>#REF!</v>
      </c>
      <c r="F115" s="851"/>
      <c r="G115" s="851"/>
      <c r="H115" s="287">
        <f>'s.-VUC v EUR'!H103</f>
        <v>29</v>
      </c>
      <c r="I115" s="287">
        <f>'s.-VUC v EUR'!I103</f>
        <v>29931633.889999997</v>
      </c>
      <c r="J115" s="287" t="e">
        <f>'s.-VUC v EUR'!J103*'s.-VUC v EUR'!#REF!</f>
        <v>#REF!</v>
      </c>
      <c r="K115" s="287" t="e">
        <f>'s.-VUC v EUR'!K103*'s.-VUC v EUR'!#REF!</f>
        <v>#REF!</v>
      </c>
      <c r="L115" s="851"/>
      <c r="M115" s="652"/>
      <c r="N115" s="287">
        <f>'s.-VUC v EUR'!O103</f>
        <v>0</v>
      </c>
      <c r="O115" s="287" t="e">
        <f>'s.-VUC v EUR'!P103*'s.-VUC v EUR'!#REF!</f>
        <v>#REF!</v>
      </c>
      <c r="P115" s="287" t="e">
        <f>'s.-VUC v EUR'!Q103*'s.-VUC v EUR'!#REF!</f>
        <v>#REF!</v>
      </c>
      <c r="Q115" s="851"/>
      <c r="R115" s="652"/>
      <c r="S115" s="287">
        <f>'s.-VUC v EUR'!T103</f>
        <v>1</v>
      </c>
      <c r="T115" s="287" t="e">
        <f>'s.-VUC v EUR'!U103*'s.-VUC v EUR'!#REF!</f>
        <v>#REF!</v>
      </c>
      <c r="U115" s="287" t="e">
        <f>'s.-VUC v EUR'!V103*'s.-VUC v EUR'!#REF!</f>
        <v>#REF!</v>
      </c>
    </row>
    <row r="116" spans="1:21" s="26" customFormat="1" ht="15" customHeight="1">
      <c r="A116" s="675"/>
      <c r="B116" s="266" t="s">
        <v>102</v>
      </c>
      <c r="C116" s="287">
        <f>'s.-VUC v EUR'!D104</f>
        <v>76</v>
      </c>
      <c r="D116" s="287" t="e">
        <f>'s.-VUC v EUR'!E104*'s.-VUC v EUR'!#REF!</f>
        <v>#REF!</v>
      </c>
      <c r="E116" s="287" t="e">
        <f>'s.-VUC v EUR'!F104*'s.-VUC v EUR'!#REF!</f>
        <v>#REF!</v>
      </c>
      <c r="F116" s="851"/>
      <c r="G116" s="851"/>
      <c r="H116" s="287">
        <f>'s.-VUC v EUR'!H104</f>
        <v>51</v>
      </c>
      <c r="I116" s="287">
        <f>'s.-VUC v EUR'!I104</f>
        <v>61661094.480000004</v>
      </c>
      <c r="J116" s="287" t="e">
        <f>'s.-VUC v EUR'!J104*'s.-VUC v EUR'!#REF!</f>
        <v>#REF!</v>
      </c>
      <c r="K116" s="287" t="e">
        <f>'s.-VUC v EUR'!K104*'s.-VUC v EUR'!#REF!</f>
        <v>#REF!</v>
      </c>
      <c r="L116" s="851"/>
      <c r="M116" s="652"/>
      <c r="N116" s="287">
        <f>'s.-VUC v EUR'!O104</f>
        <v>0</v>
      </c>
      <c r="O116" s="287" t="e">
        <f>'s.-VUC v EUR'!P104*'s.-VUC v EUR'!#REF!</f>
        <v>#REF!</v>
      </c>
      <c r="P116" s="287" t="e">
        <f>'s.-VUC v EUR'!Q104*'s.-VUC v EUR'!#REF!</f>
        <v>#REF!</v>
      </c>
      <c r="Q116" s="851"/>
      <c r="R116" s="652"/>
      <c r="S116" s="287">
        <f>'s.-VUC v EUR'!T104</f>
        <v>0</v>
      </c>
      <c r="T116" s="287" t="e">
        <f>'s.-VUC v EUR'!U104*'s.-VUC v EUR'!#REF!</f>
        <v>#REF!</v>
      </c>
      <c r="U116" s="287" t="e">
        <f>'s.-VUC v EUR'!V104*'s.-VUC v EUR'!#REF!</f>
        <v>#REF!</v>
      </c>
    </row>
    <row r="117" spans="1:21" s="26" customFormat="1" ht="15" customHeight="1">
      <c r="A117" s="675"/>
      <c r="B117" s="266" t="s">
        <v>103</v>
      </c>
      <c r="C117" s="287">
        <f>'s.-VUC v EUR'!D105</f>
        <v>85</v>
      </c>
      <c r="D117" s="287" t="e">
        <f>'s.-VUC v EUR'!E105*'s.-VUC v EUR'!#REF!</f>
        <v>#REF!</v>
      </c>
      <c r="E117" s="287" t="e">
        <f>'s.-VUC v EUR'!F105*'s.-VUC v EUR'!#REF!</f>
        <v>#REF!</v>
      </c>
      <c r="F117" s="851"/>
      <c r="G117" s="851"/>
      <c r="H117" s="287">
        <f>'s.-VUC v EUR'!H105</f>
        <v>58</v>
      </c>
      <c r="I117" s="287">
        <f>'s.-VUC v EUR'!I105</f>
        <v>83782255.659999967</v>
      </c>
      <c r="J117" s="287" t="e">
        <f>'s.-VUC v EUR'!J105*'s.-VUC v EUR'!#REF!</f>
        <v>#REF!</v>
      </c>
      <c r="K117" s="287" t="e">
        <f>'s.-VUC v EUR'!K105*'s.-VUC v EUR'!#REF!</f>
        <v>#REF!</v>
      </c>
      <c r="L117" s="851"/>
      <c r="M117" s="652"/>
      <c r="N117" s="287">
        <f>'s.-VUC v EUR'!O105</f>
        <v>0</v>
      </c>
      <c r="O117" s="287" t="e">
        <f>'s.-VUC v EUR'!P105*'s.-VUC v EUR'!#REF!</f>
        <v>#REF!</v>
      </c>
      <c r="P117" s="287" t="e">
        <f>'s.-VUC v EUR'!Q105*'s.-VUC v EUR'!#REF!</f>
        <v>#REF!</v>
      </c>
      <c r="Q117" s="851"/>
      <c r="R117" s="652"/>
      <c r="S117" s="287">
        <f>'s.-VUC v EUR'!T105</f>
        <v>1</v>
      </c>
      <c r="T117" s="287" t="e">
        <f>'s.-VUC v EUR'!U105*'s.-VUC v EUR'!#REF!</f>
        <v>#REF!</v>
      </c>
      <c r="U117" s="287" t="e">
        <f>'s.-VUC v EUR'!V105*'s.-VUC v EUR'!#REF!</f>
        <v>#REF!</v>
      </c>
    </row>
    <row r="118" spans="1:21" s="26" customFormat="1" ht="15" customHeight="1">
      <c r="A118" s="675"/>
      <c r="B118" s="266" t="s">
        <v>104</v>
      </c>
      <c r="C118" s="287">
        <f>'s.-VUC v EUR'!D106</f>
        <v>29</v>
      </c>
      <c r="D118" s="287" t="e">
        <f>'s.-VUC v EUR'!E106*'s.-VUC v EUR'!#REF!</f>
        <v>#REF!</v>
      </c>
      <c r="E118" s="287" t="e">
        <f>'s.-VUC v EUR'!F106*'s.-VUC v EUR'!#REF!</f>
        <v>#REF!</v>
      </c>
      <c r="F118" s="851"/>
      <c r="G118" s="851"/>
      <c r="H118" s="287">
        <f>'s.-VUC v EUR'!H106</f>
        <v>22</v>
      </c>
      <c r="I118" s="287">
        <f>'s.-VUC v EUR'!I106</f>
        <v>28661907.34</v>
      </c>
      <c r="J118" s="287" t="e">
        <f>'s.-VUC v EUR'!J106*'s.-VUC v EUR'!#REF!</f>
        <v>#REF!</v>
      </c>
      <c r="K118" s="287" t="e">
        <f>'s.-VUC v EUR'!K106*'s.-VUC v EUR'!#REF!</f>
        <v>#REF!</v>
      </c>
      <c r="L118" s="851"/>
      <c r="M118" s="652"/>
      <c r="N118" s="287">
        <f>'s.-VUC v EUR'!O106</f>
        <v>0</v>
      </c>
      <c r="O118" s="287" t="e">
        <f>'s.-VUC v EUR'!P106*'s.-VUC v EUR'!#REF!</f>
        <v>#REF!</v>
      </c>
      <c r="P118" s="287" t="e">
        <f>'s.-VUC v EUR'!Q106*'s.-VUC v EUR'!#REF!</f>
        <v>#REF!</v>
      </c>
      <c r="Q118" s="851"/>
      <c r="R118" s="652"/>
      <c r="S118" s="287">
        <f>'s.-VUC v EUR'!T106</f>
        <v>0</v>
      </c>
      <c r="T118" s="287" t="e">
        <f>'s.-VUC v EUR'!U106*'s.-VUC v EUR'!#REF!</f>
        <v>#REF!</v>
      </c>
      <c r="U118" s="287" t="e">
        <f>'s.-VUC v EUR'!V106*'s.-VUC v EUR'!#REF!</f>
        <v>#REF!</v>
      </c>
    </row>
    <row r="119" spans="1:21" s="26" customFormat="1" ht="15" customHeight="1">
      <c r="A119" s="675"/>
      <c r="B119" s="266" t="s">
        <v>105</v>
      </c>
      <c r="C119" s="287">
        <f>'s.-VUC v EUR'!D107</f>
        <v>56</v>
      </c>
      <c r="D119" s="287" t="e">
        <f>'s.-VUC v EUR'!E107*'s.-VUC v EUR'!#REF!</f>
        <v>#REF!</v>
      </c>
      <c r="E119" s="287" t="e">
        <f>'s.-VUC v EUR'!F107*'s.-VUC v EUR'!#REF!</f>
        <v>#REF!</v>
      </c>
      <c r="F119" s="851"/>
      <c r="G119" s="851"/>
      <c r="H119" s="287">
        <f>'s.-VUC v EUR'!H107</f>
        <v>33</v>
      </c>
      <c r="I119" s="287">
        <f>'s.-VUC v EUR'!I107</f>
        <v>43418584.119999997</v>
      </c>
      <c r="J119" s="287" t="e">
        <f>'s.-VUC v EUR'!J107*'s.-VUC v EUR'!#REF!</f>
        <v>#REF!</v>
      </c>
      <c r="K119" s="287" t="e">
        <f>'s.-VUC v EUR'!K107*'s.-VUC v EUR'!#REF!</f>
        <v>#REF!</v>
      </c>
      <c r="L119" s="851"/>
      <c r="M119" s="652"/>
      <c r="N119" s="287">
        <f>'s.-VUC v EUR'!O107</f>
        <v>0</v>
      </c>
      <c r="O119" s="287" t="e">
        <f>'s.-VUC v EUR'!P107*'s.-VUC v EUR'!#REF!</f>
        <v>#REF!</v>
      </c>
      <c r="P119" s="287" t="e">
        <f>'s.-VUC v EUR'!Q107*'s.-VUC v EUR'!#REF!</f>
        <v>#REF!</v>
      </c>
      <c r="Q119" s="851"/>
      <c r="R119" s="652"/>
      <c r="S119" s="287">
        <f>'s.-VUC v EUR'!T107</f>
        <v>2</v>
      </c>
      <c r="T119" s="287" t="e">
        <f>'s.-VUC v EUR'!U107*'s.-VUC v EUR'!#REF!</f>
        <v>#REF!</v>
      </c>
      <c r="U119" s="287" t="e">
        <f>'s.-VUC v EUR'!V107*'s.-VUC v EUR'!#REF!</f>
        <v>#REF!</v>
      </c>
    </row>
    <row r="120" spans="1:21" s="26" customFormat="1" ht="15" customHeight="1" thickBot="1">
      <c r="A120" s="676"/>
      <c r="B120" s="268" t="s">
        <v>106</v>
      </c>
      <c r="C120" s="287">
        <f>'s.-VUC v EUR'!D108</f>
        <v>106</v>
      </c>
      <c r="D120" s="287" t="e">
        <f>'s.-VUC v EUR'!E108*'s.-VUC v EUR'!#REF!</f>
        <v>#REF!</v>
      </c>
      <c r="E120" s="287" t="e">
        <f>'s.-VUC v EUR'!F108*'s.-VUC v EUR'!#REF!</f>
        <v>#REF!</v>
      </c>
      <c r="F120" s="852"/>
      <c r="G120" s="852"/>
      <c r="H120" s="287">
        <f>'s.-VUC v EUR'!H108</f>
        <v>71</v>
      </c>
      <c r="I120" s="287">
        <f>'s.-VUC v EUR'!I108</f>
        <v>81963423.790000021</v>
      </c>
      <c r="J120" s="287" t="e">
        <f>'s.-VUC v EUR'!J108*'s.-VUC v EUR'!#REF!</f>
        <v>#REF!</v>
      </c>
      <c r="K120" s="287" t="e">
        <f>'s.-VUC v EUR'!K108*'s.-VUC v EUR'!#REF!</f>
        <v>#REF!</v>
      </c>
      <c r="L120" s="852"/>
      <c r="M120" s="881"/>
      <c r="N120" s="287">
        <f>'s.-VUC v EUR'!O108</f>
        <v>1</v>
      </c>
      <c r="O120" s="287" t="e">
        <f>'s.-VUC v EUR'!P108*'s.-VUC v EUR'!#REF!</f>
        <v>#REF!</v>
      </c>
      <c r="P120" s="287" t="e">
        <f>'s.-VUC v EUR'!Q108*'s.-VUC v EUR'!#REF!</f>
        <v>#REF!</v>
      </c>
      <c r="Q120" s="852"/>
      <c r="R120" s="881"/>
      <c r="S120" s="287">
        <f>'s.-VUC v EUR'!T108</f>
        <v>0</v>
      </c>
      <c r="T120" s="287" t="e">
        <f>'s.-VUC v EUR'!U108*'s.-VUC v EUR'!#REF!</f>
        <v>#REF!</v>
      </c>
      <c r="U120" s="287" t="e">
        <f>'s.-VUC v EUR'!V108*'s.-VUC v EUR'!#REF!</f>
        <v>#REF!</v>
      </c>
    </row>
    <row r="121" spans="1:21" s="26" customFormat="1" ht="25.5" customHeight="1" thickBot="1">
      <c r="A121" s="841" t="s">
        <v>123</v>
      </c>
      <c r="B121" s="842"/>
      <c r="C121" s="136">
        <f>SUM(C113:C120)</f>
        <v>525</v>
      </c>
      <c r="D121" s="136" t="e">
        <f>SUM(D113:D120)</f>
        <v>#REF!</v>
      </c>
      <c r="E121" s="136" t="e">
        <f>SUM(E113:E120)</f>
        <v>#REF!</v>
      </c>
      <c r="F121" s="141" t="e">
        <f>'s.-VUC v EUR'!G109*'s.-VUC v EUR'!#REF!</f>
        <v>#REF!</v>
      </c>
      <c r="G121" s="137" t="e">
        <f>E121/F121</f>
        <v>#REF!</v>
      </c>
      <c r="H121" s="135">
        <f>SUM(H113:H120)</f>
        <v>346</v>
      </c>
      <c r="I121" s="135">
        <f>SUM(I113:I120)</f>
        <v>424302064.05999994</v>
      </c>
      <c r="J121" s="135" t="e">
        <f>SUM(J113:J120)</f>
        <v>#REF!</v>
      </c>
      <c r="K121" s="135" t="e">
        <f>SUM(K113:K120)</f>
        <v>#REF!</v>
      </c>
      <c r="L121" s="135" t="e">
        <f>F121-J121</f>
        <v>#REF!</v>
      </c>
      <c r="M121" s="138" t="e">
        <f>J121/F121</f>
        <v>#REF!</v>
      </c>
      <c r="N121" s="135">
        <f>SUM(N113:N120)</f>
        <v>2</v>
      </c>
      <c r="O121" s="135" t="e">
        <f>SUM(O113:O120)</f>
        <v>#REF!</v>
      </c>
      <c r="P121" s="135" t="e">
        <f>SUM(P113:P120)</f>
        <v>#REF!</v>
      </c>
      <c r="Q121" s="135" t="e">
        <f>F121-O121</f>
        <v>#REF!</v>
      </c>
      <c r="R121" s="138" t="e">
        <f>O121/F121</f>
        <v>#REF!</v>
      </c>
      <c r="S121" s="139">
        <f>SUM(S113:S120)</f>
        <v>6</v>
      </c>
      <c r="T121" s="135" t="e">
        <f>SUM(T113:T120)</f>
        <v>#REF!</v>
      </c>
      <c r="U121" s="135" t="e">
        <f>SUM(U113:U120)</f>
        <v>#REF!</v>
      </c>
    </row>
    <row r="122" spans="1:21" s="26" customFormat="1" ht="15" customHeight="1">
      <c r="A122" s="672" t="s">
        <v>124</v>
      </c>
      <c r="B122" s="91" t="s">
        <v>99</v>
      </c>
      <c r="C122" s="287">
        <f>'s.-VUC v EUR'!D110</f>
        <v>0</v>
      </c>
      <c r="D122" s="287" t="e">
        <f>'s.-VUC v EUR'!E110*'s.-VUC v EUR'!#REF!</f>
        <v>#REF!</v>
      </c>
      <c r="E122" s="287" t="e">
        <f>'s.-VUC v EUR'!F110*'s.-VUC v EUR'!#REF!</f>
        <v>#REF!</v>
      </c>
      <c r="F122" s="300"/>
      <c r="G122" s="300"/>
      <c r="H122" s="287">
        <f>'s.-VUC v EUR'!H110</f>
        <v>0</v>
      </c>
      <c r="I122" s="287">
        <f>'s.-VUC v EUR'!I110</f>
        <v>0</v>
      </c>
      <c r="J122" s="287" t="e">
        <f>'s.-VUC v EUR'!J110*'s.-VUC v EUR'!#REF!</f>
        <v>#REF!</v>
      </c>
      <c r="K122" s="287" t="e">
        <f>'s.-VUC v EUR'!K110*'s.-VUC v EUR'!#REF!</f>
        <v>#REF!</v>
      </c>
      <c r="L122" s="853"/>
      <c r="M122" s="651"/>
      <c r="N122" s="287">
        <f>'s.-VUC v EUR'!O110</f>
        <v>0</v>
      </c>
      <c r="O122" s="287" t="e">
        <f>'s.-VUC v EUR'!P110*'s.-VUC v EUR'!#REF!</f>
        <v>#REF!</v>
      </c>
      <c r="P122" s="287" t="e">
        <f>'s.-VUC v EUR'!Q110*'s.-VUC v EUR'!#REF!</f>
        <v>#REF!</v>
      </c>
      <c r="Q122" s="850"/>
      <c r="R122" s="651"/>
      <c r="S122" s="287">
        <f>'s.-VUC v EUR'!T110</f>
        <v>0</v>
      </c>
      <c r="T122" s="287" t="e">
        <f>'s.-VUC v EUR'!U110*'s.-VUC v EUR'!#REF!</f>
        <v>#REF!</v>
      </c>
      <c r="U122" s="287" t="e">
        <f>'s.-VUC v EUR'!V110*'s.-VUC v EUR'!#REF!</f>
        <v>#REF!</v>
      </c>
    </row>
    <row r="123" spans="1:21" s="26" customFormat="1" ht="15.95" customHeight="1">
      <c r="A123" s="675"/>
      <c r="B123" s="265" t="s">
        <v>100</v>
      </c>
      <c r="C123" s="287">
        <f>'s.-VUC v EUR'!D111</f>
        <v>0</v>
      </c>
      <c r="D123" s="287" t="e">
        <f>'s.-VUC v EUR'!E111*'s.-VUC v EUR'!#REF!</f>
        <v>#REF!</v>
      </c>
      <c r="E123" s="287" t="e">
        <f>'s.-VUC v EUR'!F111*'s.-VUC v EUR'!#REF!</f>
        <v>#REF!</v>
      </c>
      <c r="F123" s="297"/>
      <c r="G123" s="227"/>
      <c r="H123" s="287">
        <f>'s.-VUC v EUR'!H111</f>
        <v>0</v>
      </c>
      <c r="I123" s="287">
        <f>'s.-VUC v EUR'!I111</f>
        <v>0</v>
      </c>
      <c r="J123" s="287" t="e">
        <f>'s.-VUC v EUR'!J111*'s.-VUC v EUR'!#REF!</f>
        <v>#REF!</v>
      </c>
      <c r="K123" s="287" t="e">
        <f>'s.-VUC v EUR'!K111*'s.-VUC v EUR'!#REF!</f>
        <v>#REF!</v>
      </c>
      <c r="L123" s="854"/>
      <c r="M123" s="652"/>
      <c r="N123" s="287">
        <f>'s.-VUC v EUR'!O111</f>
        <v>0</v>
      </c>
      <c r="O123" s="287" t="e">
        <f>'s.-VUC v EUR'!P111*'s.-VUC v EUR'!#REF!</f>
        <v>#REF!</v>
      </c>
      <c r="P123" s="287" t="e">
        <f>'s.-VUC v EUR'!Q111*'s.-VUC v EUR'!#REF!</f>
        <v>#REF!</v>
      </c>
      <c r="Q123" s="851"/>
      <c r="R123" s="652"/>
      <c r="S123" s="287">
        <f>'s.-VUC v EUR'!T111</f>
        <v>0</v>
      </c>
      <c r="T123" s="287" t="e">
        <f>'s.-VUC v EUR'!U111*'s.-VUC v EUR'!#REF!</f>
        <v>#REF!</v>
      </c>
      <c r="U123" s="287" t="e">
        <f>'s.-VUC v EUR'!V111*'s.-VUC v EUR'!#REF!</f>
        <v>#REF!</v>
      </c>
    </row>
    <row r="124" spans="1:21" s="26" customFormat="1" ht="15.95" customHeight="1">
      <c r="A124" s="675"/>
      <c r="B124" s="266" t="s">
        <v>101</v>
      </c>
      <c r="C124" s="287">
        <f>'s.-VUC v EUR'!D112</f>
        <v>0</v>
      </c>
      <c r="D124" s="287" t="e">
        <f>'s.-VUC v EUR'!E112*'s.-VUC v EUR'!#REF!</f>
        <v>#REF!</v>
      </c>
      <c r="E124" s="287" t="e">
        <f>'s.-VUC v EUR'!F112*'s.-VUC v EUR'!#REF!</f>
        <v>#REF!</v>
      </c>
      <c r="F124" s="297"/>
      <c r="G124" s="227"/>
      <c r="H124" s="287">
        <f>'s.-VUC v EUR'!H112</f>
        <v>0</v>
      </c>
      <c r="I124" s="287">
        <f>'s.-VUC v EUR'!I112</f>
        <v>0</v>
      </c>
      <c r="J124" s="287" t="e">
        <f>'s.-VUC v EUR'!J112*'s.-VUC v EUR'!#REF!</f>
        <v>#REF!</v>
      </c>
      <c r="K124" s="287" t="e">
        <f>'s.-VUC v EUR'!K112*'s.-VUC v EUR'!#REF!</f>
        <v>#REF!</v>
      </c>
      <c r="L124" s="854"/>
      <c r="M124" s="652"/>
      <c r="N124" s="287">
        <f>'s.-VUC v EUR'!O112</f>
        <v>0</v>
      </c>
      <c r="O124" s="287" t="e">
        <f>'s.-VUC v EUR'!P112*'s.-VUC v EUR'!#REF!</f>
        <v>#REF!</v>
      </c>
      <c r="P124" s="287" t="e">
        <f>'s.-VUC v EUR'!Q112*'s.-VUC v EUR'!#REF!</f>
        <v>#REF!</v>
      </c>
      <c r="Q124" s="851"/>
      <c r="R124" s="652"/>
      <c r="S124" s="287">
        <f>'s.-VUC v EUR'!T112</f>
        <v>0</v>
      </c>
      <c r="T124" s="287" t="e">
        <f>'s.-VUC v EUR'!U112*'s.-VUC v EUR'!#REF!</f>
        <v>#REF!</v>
      </c>
      <c r="U124" s="287" t="e">
        <f>'s.-VUC v EUR'!V112*'s.-VUC v EUR'!#REF!</f>
        <v>#REF!</v>
      </c>
    </row>
    <row r="125" spans="1:21" s="26" customFormat="1" ht="15.95" customHeight="1">
      <c r="A125" s="675"/>
      <c r="B125" s="266" t="s">
        <v>102</v>
      </c>
      <c r="C125" s="287">
        <f>'s.-VUC v EUR'!D113</f>
        <v>0</v>
      </c>
      <c r="D125" s="287" t="e">
        <f>'s.-VUC v EUR'!E113*'s.-VUC v EUR'!#REF!</f>
        <v>#REF!</v>
      </c>
      <c r="E125" s="287" t="e">
        <f>'s.-VUC v EUR'!F113*'s.-VUC v EUR'!#REF!</f>
        <v>#REF!</v>
      </c>
      <c r="F125" s="297"/>
      <c r="G125" s="227"/>
      <c r="H125" s="287">
        <f>'s.-VUC v EUR'!H113</f>
        <v>0</v>
      </c>
      <c r="I125" s="287">
        <f>'s.-VUC v EUR'!I113</f>
        <v>0</v>
      </c>
      <c r="J125" s="287" t="e">
        <f>'s.-VUC v EUR'!J113*'s.-VUC v EUR'!#REF!</f>
        <v>#REF!</v>
      </c>
      <c r="K125" s="287" t="e">
        <f>'s.-VUC v EUR'!K113*'s.-VUC v EUR'!#REF!</f>
        <v>#REF!</v>
      </c>
      <c r="L125" s="854"/>
      <c r="M125" s="652"/>
      <c r="N125" s="287">
        <f>'s.-VUC v EUR'!O113</f>
        <v>0</v>
      </c>
      <c r="O125" s="287" t="e">
        <f>'s.-VUC v EUR'!P113*'s.-VUC v EUR'!#REF!</f>
        <v>#REF!</v>
      </c>
      <c r="P125" s="287" t="e">
        <f>'s.-VUC v EUR'!Q113*'s.-VUC v EUR'!#REF!</f>
        <v>#REF!</v>
      </c>
      <c r="Q125" s="851"/>
      <c r="R125" s="652"/>
      <c r="S125" s="287">
        <f>'s.-VUC v EUR'!T113</f>
        <v>0</v>
      </c>
      <c r="T125" s="287" t="e">
        <f>'s.-VUC v EUR'!U113*'s.-VUC v EUR'!#REF!</f>
        <v>#REF!</v>
      </c>
      <c r="U125" s="287" t="e">
        <f>'s.-VUC v EUR'!V113*'s.-VUC v EUR'!#REF!</f>
        <v>#REF!</v>
      </c>
    </row>
    <row r="126" spans="1:21" s="26" customFormat="1" ht="15.95" customHeight="1">
      <c r="A126" s="675"/>
      <c r="B126" s="266" t="s">
        <v>103</v>
      </c>
      <c r="C126" s="287">
        <f>'s.-VUC v EUR'!D114</f>
        <v>0</v>
      </c>
      <c r="D126" s="287" t="e">
        <f>'s.-VUC v EUR'!E114*'s.-VUC v EUR'!#REF!</f>
        <v>#REF!</v>
      </c>
      <c r="E126" s="287" t="e">
        <f>'s.-VUC v EUR'!F114*'s.-VUC v EUR'!#REF!</f>
        <v>#REF!</v>
      </c>
      <c r="F126" s="297"/>
      <c r="G126" s="227"/>
      <c r="H126" s="287">
        <f>'s.-VUC v EUR'!H114</f>
        <v>0</v>
      </c>
      <c r="I126" s="287">
        <f>'s.-VUC v EUR'!I114</f>
        <v>0</v>
      </c>
      <c r="J126" s="287" t="e">
        <f>'s.-VUC v EUR'!J114*'s.-VUC v EUR'!#REF!</f>
        <v>#REF!</v>
      </c>
      <c r="K126" s="287" t="e">
        <f>'s.-VUC v EUR'!K114*'s.-VUC v EUR'!#REF!</f>
        <v>#REF!</v>
      </c>
      <c r="L126" s="854"/>
      <c r="M126" s="652"/>
      <c r="N126" s="287">
        <f>'s.-VUC v EUR'!O114</f>
        <v>0</v>
      </c>
      <c r="O126" s="287" t="e">
        <f>'s.-VUC v EUR'!P114*'s.-VUC v EUR'!#REF!</f>
        <v>#REF!</v>
      </c>
      <c r="P126" s="287" t="e">
        <f>'s.-VUC v EUR'!Q114*'s.-VUC v EUR'!#REF!</f>
        <v>#REF!</v>
      </c>
      <c r="Q126" s="851"/>
      <c r="R126" s="652"/>
      <c r="S126" s="287">
        <f>'s.-VUC v EUR'!T114</f>
        <v>0</v>
      </c>
      <c r="T126" s="287" t="e">
        <f>'s.-VUC v EUR'!U114*'s.-VUC v EUR'!#REF!</f>
        <v>#REF!</v>
      </c>
      <c r="U126" s="287" t="e">
        <f>'s.-VUC v EUR'!V114*'s.-VUC v EUR'!#REF!</f>
        <v>#REF!</v>
      </c>
    </row>
    <row r="127" spans="1:21" s="26" customFormat="1" ht="15.95" customHeight="1">
      <c r="A127" s="675"/>
      <c r="B127" s="266" t="s">
        <v>104</v>
      </c>
      <c r="C127" s="287">
        <f>'s.-VUC v EUR'!D115</f>
        <v>0</v>
      </c>
      <c r="D127" s="287" t="e">
        <f>'s.-VUC v EUR'!E115*'s.-VUC v EUR'!#REF!</f>
        <v>#REF!</v>
      </c>
      <c r="E127" s="287" t="e">
        <f>'s.-VUC v EUR'!F115*'s.-VUC v EUR'!#REF!</f>
        <v>#REF!</v>
      </c>
      <c r="F127" s="297"/>
      <c r="G127" s="227"/>
      <c r="H127" s="287">
        <f>'s.-VUC v EUR'!H115</f>
        <v>0</v>
      </c>
      <c r="I127" s="287">
        <f>'s.-VUC v EUR'!I115</f>
        <v>0</v>
      </c>
      <c r="J127" s="287" t="e">
        <f>'s.-VUC v EUR'!J115*'s.-VUC v EUR'!#REF!</f>
        <v>#REF!</v>
      </c>
      <c r="K127" s="287" t="e">
        <f>'s.-VUC v EUR'!K115*'s.-VUC v EUR'!#REF!</f>
        <v>#REF!</v>
      </c>
      <c r="L127" s="854"/>
      <c r="M127" s="652"/>
      <c r="N127" s="287">
        <f>'s.-VUC v EUR'!O115</f>
        <v>0</v>
      </c>
      <c r="O127" s="287" t="e">
        <f>'s.-VUC v EUR'!P115*'s.-VUC v EUR'!#REF!</f>
        <v>#REF!</v>
      </c>
      <c r="P127" s="287" t="e">
        <f>'s.-VUC v EUR'!Q115*'s.-VUC v EUR'!#REF!</f>
        <v>#REF!</v>
      </c>
      <c r="Q127" s="851"/>
      <c r="R127" s="652"/>
      <c r="S127" s="287">
        <f>'s.-VUC v EUR'!T115</f>
        <v>0</v>
      </c>
      <c r="T127" s="287" t="e">
        <f>'s.-VUC v EUR'!U115*'s.-VUC v EUR'!#REF!</f>
        <v>#REF!</v>
      </c>
      <c r="U127" s="287" t="e">
        <f>'s.-VUC v EUR'!V115*'s.-VUC v EUR'!#REF!</f>
        <v>#REF!</v>
      </c>
    </row>
    <row r="128" spans="1:21" s="26" customFormat="1" ht="15.95" customHeight="1">
      <c r="A128" s="675"/>
      <c r="B128" s="266" t="s">
        <v>105</v>
      </c>
      <c r="C128" s="287">
        <f>'s.-VUC v EUR'!D116</f>
        <v>0</v>
      </c>
      <c r="D128" s="287" t="e">
        <f>'s.-VUC v EUR'!E116*'s.-VUC v EUR'!#REF!</f>
        <v>#REF!</v>
      </c>
      <c r="E128" s="287" t="e">
        <f>'s.-VUC v EUR'!F116*'s.-VUC v EUR'!#REF!</f>
        <v>#REF!</v>
      </c>
      <c r="F128" s="297"/>
      <c r="G128" s="227"/>
      <c r="H128" s="287">
        <f>'s.-VUC v EUR'!H116</f>
        <v>0</v>
      </c>
      <c r="I128" s="287">
        <f>'s.-VUC v EUR'!I116</f>
        <v>0</v>
      </c>
      <c r="J128" s="287" t="e">
        <f>'s.-VUC v EUR'!J116*'s.-VUC v EUR'!#REF!</f>
        <v>#REF!</v>
      </c>
      <c r="K128" s="287" t="e">
        <f>'s.-VUC v EUR'!K116*'s.-VUC v EUR'!#REF!</f>
        <v>#REF!</v>
      </c>
      <c r="L128" s="854"/>
      <c r="M128" s="652"/>
      <c r="N128" s="287">
        <f>'s.-VUC v EUR'!O116</f>
        <v>0</v>
      </c>
      <c r="O128" s="287" t="e">
        <f>'s.-VUC v EUR'!P116*'s.-VUC v EUR'!#REF!</f>
        <v>#REF!</v>
      </c>
      <c r="P128" s="287" t="e">
        <f>'s.-VUC v EUR'!Q116*'s.-VUC v EUR'!#REF!</f>
        <v>#REF!</v>
      </c>
      <c r="Q128" s="851"/>
      <c r="R128" s="652"/>
      <c r="S128" s="287">
        <f>'s.-VUC v EUR'!T116</f>
        <v>0</v>
      </c>
      <c r="T128" s="287" t="e">
        <f>'s.-VUC v EUR'!U116*'s.-VUC v EUR'!#REF!</f>
        <v>#REF!</v>
      </c>
      <c r="U128" s="287" t="e">
        <f>'s.-VUC v EUR'!V116*'s.-VUC v EUR'!#REF!</f>
        <v>#REF!</v>
      </c>
    </row>
    <row r="129" spans="1:21" s="26" customFormat="1" ht="15.95" customHeight="1" thickBot="1">
      <c r="A129" s="676"/>
      <c r="B129" s="268" t="s">
        <v>106</v>
      </c>
      <c r="C129" s="287">
        <f>'s.-VUC v EUR'!D117</f>
        <v>0</v>
      </c>
      <c r="D129" s="287" t="e">
        <f>'s.-VUC v EUR'!E117*'s.-VUC v EUR'!#REF!</f>
        <v>#REF!</v>
      </c>
      <c r="E129" s="287" t="e">
        <f>'s.-VUC v EUR'!F117*'s.-VUC v EUR'!#REF!</f>
        <v>#REF!</v>
      </c>
      <c r="F129" s="298"/>
      <c r="G129" s="299"/>
      <c r="H129" s="287">
        <f>'s.-VUC v EUR'!H117</f>
        <v>0</v>
      </c>
      <c r="I129" s="287">
        <f>'s.-VUC v EUR'!I117</f>
        <v>0</v>
      </c>
      <c r="J129" s="287" t="e">
        <f>'s.-VUC v EUR'!J117*'s.-VUC v EUR'!#REF!</f>
        <v>#REF!</v>
      </c>
      <c r="K129" s="287" t="e">
        <f>'s.-VUC v EUR'!K117*'s.-VUC v EUR'!#REF!</f>
        <v>#REF!</v>
      </c>
      <c r="L129" s="855"/>
      <c r="M129" s="881"/>
      <c r="N129" s="287">
        <f>'s.-VUC v EUR'!O117</f>
        <v>0</v>
      </c>
      <c r="O129" s="287" t="e">
        <f>'s.-VUC v EUR'!P117*'s.-VUC v EUR'!#REF!</f>
        <v>#REF!</v>
      </c>
      <c r="P129" s="287" t="e">
        <f>'s.-VUC v EUR'!Q117*'s.-VUC v EUR'!#REF!</f>
        <v>#REF!</v>
      </c>
      <c r="Q129" s="852"/>
      <c r="R129" s="881"/>
      <c r="S129" s="287">
        <f>'s.-VUC v EUR'!T117</f>
        <v>0</v>
      </c>
      <c r="T129" s="287" t="e">
        <f>'s.-VUC v EUR'!U117*'s.-VUC v EUR'!#REF!</f>
        <v>#REF!</v>
      </c>
      <c r="U129" s="287" t="e">
        <f>'s.-VUC v EUR'!V117*'s.-VUC v EUR'!#REF!</f>
        <v>#REF!</v>
      </c>
    </row>
    <row r="130" spans="1:21" s="26" customFormat="1" ht="25.5" customHeight="1" thickBot="1">
      <c r="A130" s="841" t="s">
        <v>125</v>
      </c>
      <c r="B130" s="842"/>
      <c r="C130" s="141">
        <f>SUM(C122:C129)</f>
        <v>0</v>
      </c>
      <c r="D130" s="136" t="e">
        <f>SUM(D122:D129)</f>
        <v>#REF!</v>
      </c>
      <c r="E130" s="136" t="e">
        <f>SUM(E122:E129)</f>
        <v>#REF!</v>
      </c>
      <c r="F130" s="141">
        <f>'s.-VUC v EUR'!G118*30.126</f>
        <v>1656930000</v>
      </c>
      <c r="G130" s="142" t="e">
        <f>E130/F130</f>
        <v>#REF!</v>
      </c>
      <c r="H130" s="135">
        <f>SUM(H122:H129)</f>
        <v>0</v>
      </c>
      <c r="I130" s="135">
        <f>SUM(I122:I129)</f>
        <v>0</v>
      </c>
      <c r="J130" s="135" t="e">
        <f>SUM(J122:J129)</f>
        <v>#REF!</v>
      </c>
      <c r="K130" s="135" t="e">
        <f>SUM(K122:K129)</f>
        <v>#REF!</v>
      </c>
      <c r="L130" s="135" t="e">
        <f>F130-J130</f>
        <v>#REF!</v>
      </c>
      <c r="M130" s="138" t="e">
        <f>J130/F130</f>
        <v>#REF!</v>
      </c>
      <c r="N130" s="140">
        <f>SUM(N122:N129)</f>
        <v>0</v>
      </c>
      <c r="O130" s="140" t="e">
        <f>SUM(O122:O129)</f>
        <v>#REF!</v>
      </c>
      <c r="P130" s="140" t="e">
        <f>SUM(P122:P129)</f>
        <v>#REF!</v>
      </c>
      <c r="Q130" s="141" t="e">
        <f>F130-O130</f>
        <v>#REF!</v>
      </c>
      <c r="R130" s="142" t="e">
        <f>O130/F130</f>
        <v>#REF!</v>
      </c>
      <c r="S130" s="139">
        <f>SUM(S122:S129)</f>
        <v>0</v>
      </c>
      <c r="T130" s="135" t="e">
        <f>SUM(T122:T129)</f>
        <v>#REF!</v>
      </c>
      <c r="U130" s="135" t="e">
        <f>SUM(U122:U129)</f>
        <v>#REF!</v>
      </c>
    </row>
    <row r="131" spans="1:21" s="26" customFormat="1" ht="15" customHeight="1">
      <c r="A131" s="672" t="s">
        <v>126</v>
      </c>
      <c r="B131" s="91" t="s">
        <v>99</v>
      </c>
      <c r="C131" s="287">
        <f>'s.-VUC v EUR'!D119</f>
        <v>0</v>
      </c>
      <c r="D131" s="287" t="e">
        <f>'s.-VUC v EUR'!E119*'s.-VUC v EUR'!#REF!</f>
        <v>#REF!</v>
      </c>
      <c r="E131" s="287" t="e">
        <f>'s.-VUC v EUR'!F119*'s.-VUC v EUR'!#REF!</f>
        <v>#REF!</v>
      </c>
      <c r="F131" s="300"/>
      <c r="G131" s="300"/>
      <c r="H131" s="287">
        <f>'s.-VUC v EUR'!H119</f>
        <v>0</v>
      </c>
      <c r="I131" s="287">
        <f>'s.-VUC v EUR'!I119</f>
        <v>0</v>
      </c>
      <c r="J131" s="287" t="e">
        <f>'s.-VUC v EUR'!J119*'s.-VUC v EUR'!#REF!</f>
        <v>#REF!</v>
      </c>
      <c r="K131" s="287" t="e">
        <f>'s.-VUC v EUR'!K119*'s.-VUC v EUR'!#REF!</f>
        <v>#REF!</v>
      </c>
      <c r="L131" s="853"/>
      <c r="M131" s="651"/>
      <c r="N131" s="287">
        <f>'s.-VUC v EUR'!O119</f>
        <v>0</v>
      </c>
      <c r="O131" s="287" t="e">
        <f>'s.-VUC v EUR'!P119*'s.-VUC v EUR'!#REF!</f>
        <v>#REF!</v>
      </c>
      <c r="P131" s="287" t="e">
        <f>'s.-VUC v EUR'!Q119*'s.-VUC v EUR'!#REF!</f>
        <v>#REF!</v>
      </c>
      <c r="Q131" s="850"/>
      <c r="R131" s="882"/>
      <c r="S131" s="287">
        <f>'s.-VUC v EUR'!T119</f>
        <v>0</v>
      </c>
      <c r="T131" s="287" t="e">
        <f>'s.-VUC v EUR'!U119*'s.-VUC v EUR'!#REF!</f>
        <v>#REF!</v>
      </c>
      <c r="U131" s="287" t="e">
        <f>'s.-VUC v EUR'!V119*'s.-VUC v EUR'!#REF!</f>
        <v>#REF!</v>
      </c>
    </row>
    <row r="132" spans="1:21" s="26" customFormat="1" ht="15" customHeight="1">
      <c r="A132" s="675"/>
      <c r="B132" s="265" t="s">
        <v>100</v>
      </c>
      <c r="C132" s="287">
        <f>'s.-VUC v EUR'!D120</f>
        <v>0</v>
      </c>
      <c r="D132" s="287" t="e">
        <f>'s.-VUC v EUR'!E120*'s.-VUC v EUR'!#REF!</f>
        <v>#REF!</v>
      </c>
      <c r="E132" s="287" t="e">
        <f>'s.-VUC v EUR'!F120*'s.-VUC v EUR'!#REF!</f>
        <v>#REF!</v>
      </c>
      <c r="F132" s="297"/>
      <c r="G132" s="227"/>
      <c r="H132" s="287">
        <f>'s.-VUC v EUR'!H120</f>
        <v>0</v>
      </c>
      <c r="I132" s="287">
        <f>'s.-VUC v EUR'!I120</f>
        <v>0</v>
      </c>
      <c r="J132" s="287" t="e">
        <f>'s.-VUC v EUR'!J120*'s.-VUC v EUR'!#REF!</f>
        <v>#REF!</v>
      </c>
      <c r="K132" s="287" t="e">
        <f>'s.-VUC v EUR'!K120*'s.-VUC v EUR'!#REF!</f>
        <v>#REF!</v>
      </c>
      <c r="L132" s="854"/>
      <c r="M132" s="652"/>
      <c r="N132" s="287">
        <f>'s.-VUC v EUR'!O120</f>
        <v>0</v>
      </c>
      <c r="O132" s="287" t="e">
        <f>'s.-VUC v EUR'!P120*'s.-VUC v EUR'!#REF!</f>
        <v>#REF!</v>
      </c>
      <c r="P132" s="287" t="e">
        <f>'s.-VUC v EUR'!Q120*'s.-VUC v EUR'!#REF!</f>
        <v>#REF!</v>
      </c>
      <c r="Q132" s="851"/>
      <c r="R132" s="883"/>
      <c r="S132" s="287">
        <f>'s.-VUC v EUR'!T120</f>
        <v>0</v>
      </c>
      <c r="T132" s="287" t="e">
        <f>'s.-VUC v EUR'!U120*'s.-VUC v EUR'!#REF!</f>
        <v>#REF!</v>
      </c>
      <c r="U132" s="287" t="e">
        <f>'s.-VUC v EUR'!V120*'s.-VUC v EUR'!#REF!</f>
        <v>#REF!</v>
      </c>
    </row>
    <row r="133" spans="1:21" s="26" customFormat="1" ht="15" customHeight="1">
      <c r="A133" s="675"/>
      <c r="B133" s="266" t="s">
        <v>101</v>
      </c>
      <c r="C133" s="287">
        <f>'s.-VUC v EUR'!D121</f>
        <v>0</v>
      </c>
      <c r="D133" s="287" t="e">
        <f>'s.-VUC v EUR'!E121*'s.-VUC v EUR'!#REF!</f>
        <v>#REF!</v>
      </c>
      <c r="E133" s="287" t="e">
        <f>'s.-VUC v EUR'!F121*'s.-VUC v EUR'!#REF!</f>
        <v>#REF!</v>
      </c>
      <c r="F133" s="297"/>
      <c r="G133" s="227"/>
      <c r="H133" s="287">
        <f>'s.-VUC v EUR'!H121</f>
        <v>0</v>
      </c>
      <c r="I133" s="287">
        <f>'s.-VUC v EUR'!I121</f>
        <v>0</v>
      </c>
      <c r="J133" s="287" t="e">
        <f>'s.-VUC v EUR'!J121*'s.-VUC v EUR'!#REF!</f>
        <v>#REF!</v>
      </c>
      <c r="K133" s="287" t="e">
        <f>'s.-VUC v EUR'!K121*'s.-VUC v EUR'!#REF!</f>
        <v>#REF!</v>
      </c>
      <c r="L133" s="854"/>
      <c r="M133" s="652"/>
      <c r="N133" s="287">
        <f>'s.-VUC v EUR'!O121</f>
        <v>0</v>
      </c>
      <c r="O133" s="287" t="e">
        <f>'s.-VUC v EUR'!P121*'s.-VUC v EUR'!#REF!</f>
        <v>#REF!</v>
      </c>
      <c r="P133" s="287" t="e">
        <f>'s.-VUC v EUR'!Q121*'s.-VUC v EUR'!#REF!</f>
        <v>#REF!</v>
      </c>
      <c r="Q133" s="851"/>
      <c r="R133" s="883"/>
      <c r="S133" s="287">
        <f>'s.-VUC v EUR'!T121</f>
        <v>0</v>
      </c>
      <c r="T133" s="287" t="e">
        <f>'s.-VUC v EUR'!U121*'s.-VUC v EUR'!#REF!</f>
        <v>#REF!</v>
      </c>
      <c r="U133" s="287" t="e">
        <f>'s.-VUC v EUR'!V121*'s.-VUC v EUR'!#REF!</f>
        <v>#REF!</v>
      </c>
    </row>
    <row r="134" spans="1:21" s="26" customFormat="1" ht="15" customHeight="1">
      <c r="A134" s="675"/>
      <c r="B134" s="266" t="s">
        <v>102</v>
      </c>
      <c r="C134" s="287">
        <f>'s.-VUC v EUR'!D122</f>
        <v>0</v>
      </c>
      <c r="D134" s="287" t="e">
        <f>'s.-VUC v EUR'!E122*'s.-VUC v EUR'!#REF!</f>
        <v>#REF!</v>
      </c>
      <c r="E134" s="287" t="e">
        <f>'s.-VUC v EUR'!F122*'s.-VUC v EUR'!#REF!</f>
        <v>#REF!</v>
      </c>
      <c r="F134" s="297"/>
      <c r="G134" s="227"/>
      <c r="H134" s="287">
        <f>'s.-VUC v EUR'!H122</f>
        <v>0</v>
      </c>
      <c r="I134" s="287">
        <f>'s.-VUC v EUR'!I122</f>
        <v>0</v>
      </c>
      <c r="J134" s="287" t="e">
        <f>'s.-VUC v EUR'!J122*'s.-VUC v EUR'!#REF!</f>
        <v>#REF!</v>
      </c>
      <c r="K134" s="287" t="e">
        <f>'s.-VUC v EUR'!K122*'s.-VUC v EUR'!#REF!</f>
        <v>#REF!</v>
      </c>
      <c r="L134" s="854"/>
      <c r="M134" s="652"/>
      <c r="N134" s="287">
        <f>'s.-VUC v EUR'!O122</f>
        <v>0</v>
      </c>
      <c r="O134" s="287" t="e">
        <f>'s.-VUC v EUR'!P122*'s.-VUC v EUR'!#REF!</f>
        <v>#REF!</v>
      </c>
      <c r="P134" s="287" t="e">
        <f>'s.-VUC v EUR'!Q122*'s.-VUC v EUR'!#REF!</f>
        <v>#REF!</v>
      </c>
      <c r="Q134" s="851"/>
      <c r="R134" s="883"/>
      <c r="S134" s="287">
        <f>'s.-VUC v EUR'!T122</f>
        <v>0</v>
      </c>
      <c r="T134" s="287" t="e">
        <f>'s.-VUC v EUR'!U122*'s.-VUC v EUR'!#REF!</f>
        <v>#REF!</v>
      </c>
      <c r="U134" s="287" t="e">
        <f>'s.-VUC v EUR'!V122*'s.-VUC v EUR'!#REF!</f>
        <v>#REF!</v>
      </c>
    </row>
    <row r="135" spans="1:21" s="26" customFormat="1" ht="15" customHeight="1">
      <c r="A135" s="675"/>
      <c r="B135" s="266" t="s">
        <v>103</v>
      </c>
      <c r="C135" s="287">
        <f>'s.-VUC v EUR'!D123</f>
        <v>0</v>
      </c>
      <c r="D135" s="287" t="e">
        <f>'s.-VUC v EUR'!E123*'s.-VUC v EUR'!#REF!</f>
        <v>#REF!</v>
      </c>
      <c r="E135" s="287" t="e">
        <f>'s.-VUC v EUR'!F123*'s.-VUC v EUR'!#REF!</f>
        <v>#REF!</v>
      </c>
      <c r="F135" s="297"/>
      <c r="G135" s="227"/>
      <c r="H135" s="287">
        <f>'s.-VUC v EUR'!H123</f>
        <v>0</v>
      </c>
      <c r="I135" s="287">
        <f>'s.-VUC v EUR'!I123</f>
        <v>0</v>
      </c>
      <c r="J135" s="287" t="e">
        <f>'s.-VUC v EUR'!J123*'s.-VUC v EUR'!#REF!</f>
        <v>#REF!</v>
      </c>
      <c r="K135" s="287" t="e">
        <f>'s.-VUC v EUR'!K123*'s.-VUC v EUR'!#REF!</f>
        <v>#REF!</v>
      </c>
      <c r="L135" s="854"/>
      <c r="M135" s="652"/>
      <c r="N135" s="287">
        <f>'s.-VUC v EUR'!O123</f>
        <v>0</v>
      </c>
      <c r="O135" s="287" t="e">
        <f>'s.-VUC v EUR'!P123*'s.-VUC v EUR'!#REF!</f>
        <v>#REF!</v>
      </c>
      <c r="P135" s="287" t="e">
        <f>'s.-VUC v EUR'!Q123*'s.-VUC v EUR'!#REF!</f>
        <v>#REF!</v>
      </c>
      <c r="Q135" s="851"/>
      <c r="R135" s="883"/>
      <c r="S135" s="287">
        <f>'s.-VUC v EUR'!T123</f>
        <v>0</v>
      </c>
      <c r="T135" s="287" t="e">
        <f>'s.-VUC v EUR'!U123*'s.-VUC v EUR'!#REF!</f>
        <v>#REF!</v>
      </c>
      <c r="U135" s="287" t="e">
        <f>'s.-VUC v EUR'!V123*'s.-VUC v EUR'!#REF!</f>
        <v>#REF!</v>
      </c>
    </row>
    <row r="136" spans="1:21" s="26" customFormat="1" ht="15" customHeight="1">
      <c r="A136" s="675"/>
      <c r="B136" s="266" t="s">
        <v>104</v>
      </c>
      <c r="C136" s="287">
        <f>'s.-VUC v EUR'!D124</f>
        <v>0</v>
      </c>
      <c r="D136" s="287" t="e">
        <f>'s.-VUC v EUR'!E124*'s.-VUC v EUR'!#REF!</f>
        <v>#REF!</v>
      </c>
      <c r="E136" s="287" t="e">
        <f>'s.-VUC v EUR'!F124*'s.-VUC v EUR'!#REF!</f>
        <v>#REF!</v>
      </c>
      <c r="F136" s="297"/>
      <c r="G136" s="227"/>
      <c r="H136" s="287">
        <f>'s.-VUC v EUR'!H124</f>
        <v>0</v>
      </c>
      <c r="I136" s="287">
        <f>'s.-VUC v EUR'!I124</f>
        <v>0</v>
      </c>
      <c r="J136" s="287" t="e">
        <f>'s.-VUC v EUR'!J124*'s.-VUC v EUR'!#REF!</f>
        <v>#REF!</v>
      </c>
      <c r="K136" s="287" t="e">
        <f>'s.-VUC v EUR'!K124*'s.-VUC v EUR'!#REF!</f>
        <v>#REF!</v>
      </c>
      <c r="L136" s="854"/>
      <c r="M136" s="652"/>
      <c r="N136" s="287">
        <f>'s.-VUC v EUR'!O124</f>
        <v>0</v>
      </c>
      <c r="O136" s="287" t="e">
        <f>'s.-VUC v EUR'!P124*'s.-VUC v EUR'!#REF!</f>
        <v>#REF!</v>
      </c>
      <c r="P136" s="287" t="e">
        <f>'s.-VUC v EUR'!Q124*'s.-VUC v EUR'!#REF!</f>
        <v>#REF!</v>
      </c>
      <c r="Q136" s="851"/>
      <c r="R136" s="883"/>
      <c r="S136" s="287">
        <f>'s.-VUC v EUR'!T124</f>
        <v>0</v>
      </c>
      <c r="T136" s="287" t="e">
        <f>'s.-VUC v EUR'!U124*'s.-VUC v EUR'!#REF!</f>
        <v>#REF!</v>
      </c>
      <c r="U136" s="287" t="e">
        <f>'s.-VUC v EUR'!V124*'s.-VUC v EUR'!#REF!</f>
        <v>#REF!</v>
      </c>
    </row>
    <row r="137" spans="1:21" s="26" customFormat="1" ht="15" customHeight="1">
      <c r="A137" s="675"/>
      <c r="B137" s="266" t="s">
        <v>105</v>
      </c>
      <c r="C137" s="287">
        <f>'s.-VUC v EUR'!D125</f>
        <v>0</v>
      </c>
      <c r="D137" s="287" t="e">
        <f>'s.-VUC v EUR'!E125*'s.-VUC v EUR'!#REF!</f>
        <v>#REF!</v>
      </c>
      <c r="E137" s="287" t="e">
        <f>'s.-VUC v EUR'!F125*'s.-VUC v EUR'!#REF!</f>
        <v>#REF!</v>
      </c>
      <c r="F137" s="297"/>
      <c r="G137" s="227"/>
      <c r="H137" s="287">
        <f>'s.-VUC v EUR'!H125</f>
        <v>0</v>
      </c>
      <c r="I137" s="287">
        <f>'s.-VUC v EUR'!I125</f>
        <v>0</v>
      </c>
      <c r="J137" s="287" t="e">
        <f>'s.-VUC v EUR'!J125*'s.-VUC v EUR'!#REF!</f>
        <v>#REF!</v>
      </c>
      <c r="K137" s="287" t="e">
        <f>'s.-VUC v EUR'!K125*'s.-VUC v EUR'!#REF!</f>
        <v>#REF!</v>
      </c>
      <c r="L137" s="854"/>
      <c r="M137" s="652"/>
      <c r="N137" s="287">
        <f>'s.-VUC v EUR'!O125</f>
        <v>0</v>
      </c>
      <c r="O137" s="287" t="e">
        <f>'s.-VUC v EUR'!P125*'s.-VUC v EUR'!#REF!</f>
        <v>#REF!</v>
      </c>
      <c r="P137" s="287" t="e">
        <f>'s.-VUC v EUR'!Q125*'s.-VUC v EUR'!#REF!</f>
        <v>#REF!</v>
      </c>
      <c r="Q137" s="851"/>
      <c r="R137" s="883"/>
      <c r="S137" s="287">
        <f>'s.-VUC v EUR'!T125</f>
        <v>0</v>
      </c>
      <c r="T137" s="287" t="e">
        <f>'s.-VUC v EUR'!U125*'s.-VUC v EUR'!#REF!</f>
        <v>#REF!</v>
      </c>
      <c r="U137" s="287" t="e">
        <f>'s.-VUC v EUR'!V125*'s.-VUC v EUR'!#REF!</f>
        <v>#REF!</v>
      </c>
    </row>
    <row r="138" spans="1:21" s="26" customFormat="1" ht="15" customHeight="1" thickBot="1">
      <c r="A138" s="676"/>
      <c r="B138" s="268" t="s">
        <v>106</v>
      </c>
      <c r="C138" s="287">
        <f>'s.-VUC v EUR'!D126</f>
        <v>0</v>
      </c>
      <c r="D138" s="287" t="e">
        <f>'s.-VUC v EUR'!E126*'s.-VUC v EUR'!#REF!</f>
        <v>#REF!</v>
      </c>
      <c r="E138" s="287" t="e">
        <f>'s.-VUC v EUR'!F126*'s.-VUC v EUR'!#REF!</f>
        <v>#REF!</v>
      </c>
      <c r="F138" s="298"/>
      <c r="G138" s="299"/>
      <c r="H138" s="287">
        <f>'s.-VUC v EUR'!H126</f>
        <v>0</v>
      </c>
      <c r="I138" s="287">
        <f>'s.-VUC v EUR'!I126</f>
        <v>0</v>
      </c>
      <c r="J138" s="287" t="e">
        <f>'s.-VUC v EUR'!J126*'s.-VUC v EUR'!#REF!</f>
        <v>#REF!</v>
      </c>
      <c r="K138" s="287" t="e">
        <f>'s.-VUC v EUR'!K126*'s.-VUC v EUR'!#REF!</f>
        <v>#REF!</v>
      </c>
      <c r="L138" s="855"/>
      <c r="M138" s="881"/>
      <c r="N138" s="287">
        <f>'s.-VUC v EUR'!O126</f>
        <v>0</v>
      </c>
      <c r="O138" s="287" t="e">
        <f>'s.-VUC v EUR'!P126*'s.-VUC v EUR'!#REF!</f>
        <v>#REF!</v>
      </c>
      <c r="P138" s="287" t="e">
        <f>'s.-VUC v EUR'!Q126*'s.-VUC v EUR'!#REF!</f>
        <v>#REF!</v>
      </c>
      <c r="Q138" s="852"/>
      <c r="R138" s="884"/>
      <c r="S138" s="287">
        <f>'s.-VUC v EUR'!T126</f>
        <v>0</v>
      </c>
      <c r="T138" s="287" t="e">
        <f>'s.-VUC v EUR'!U126*'s.-VUC v EUR'!#REF!</f>
        <v>#REF!</v>
      </c>
      <c r="U138" s="287" t="e">
        <f>'s.-VUC v EUR'!V126*'s.-VUC v EUR'!#REF!</f>
        <v>#REF!</v>
      </c>
    </row>
    <row r="139" spans="1:21" s="26" customFormat="1" ht="26.25" customHeight="1" thickBot="1">
      <c r="A139" s="841" t="s">
        <v>127</v>
      </c>
      <c r="B139" s="842"/>
      <c r="C139" s="141">
        <f>SUM(C131:C138)</f>
        <v>0</v>
      </c>
      <c r="D139" s="136" t="e">
        <f>SUM(D131:D138)</f>
        <v>#REF!</v>
      </c>
      <c r="E139" s="136" t="e">
        <f>SUM(E131:E138)</f>
        <v>#REF!</v>
      </c>
      <c r="F139" s="141">
        <f>'s.-VUC v EUR'!G127*30.126</f>
        <v>813402000</v>
      </c>
      <c r="G139" s="142" t="e">
        <f>E139/F139</f>
        <v>#REF!</v>
      </c>
      <c r="H139" s="135">
        <f>SUM(H131:H138)</f>
        <v>0</v>
      </c>
      <c r="I139" s="135">
        <f>SUM(I131:I138)</f>
        <v>0</v>
      </c>
      <c r="J139" s="135" t="e">
        <f>SUM(J131:J138)</f>
        <v>#REF!</v>
      </c>
      <c r="K139" s="135" t="e">
        <f>SUM(K131:K138)</f>
        <v>#REF!</v>
      </c>
      <c r="L139" s="135" t="e">
        <f>F139-J139</f>
        <v>#REF!</v>
      </c>
      <c r="M139" s="138" t="e">
        <f>J139/F139</f>
        <v>#REF!</v>
      </c>
      <c r="N139" s="140">
        <f>SUM(N131:N138)</f>
        <v>0</v>
      </c>
      <c r="O139" s="140" t="e">
        <f>SUM(O131:O138)</f>
        <v>#REF!</v>
      </c>
      <c r="P139" s="140" t="e">
        <f>SUM(P131:P138)</f>
        <v>#REF!</v>
      </c>
      <c r="Q139" s="141" t="e">
        <f>F139-O139</f>
        <v>#REF!</v>
      </c>
      <c r="R139" s="142" t="e">
        <f>O139/F139</f>
        <v>#REF!</v>
      </c>
      <c r="S139" s="139">
        <f>SUM(S131:S138)</f>
        <v>0</v>
      </c>
      <c r="T139" s="135" t="e">
        <f>SUM(T131:T138)</f>
        <v>#REF!</v>
      </c>
      <c r="U139" s="135" t="e">
        <f>SUM(U131:U138)</f>
        <v>#REF!</v>
      </c>
    </row>
    <row r="140" spans="1:21" s="26" customFormat="1" ht="15" customHeight="1">
      <c r="A140" s="672" t="s">
        <v>140</v>
      </c>
      <c r="B140" s="91" t="s">
        <v>99</v>
      </c>
      <c r="C140" s="287">
        <f>'s.-VUC v EUR'!D128</f>
        <v>0</v>
      </c>
      <c r="D140" s="287" t="e">
        <f>'s.-VUC v EUR'!E128*'s.-VUC v EUR'!#REF!</f>
        <v>#REF!</v>
      </c>
      <c r="E140" s="287" t="e">
        <f>'s.-VUC v EUR'!F128*'s.-VUC v EUR'!#REF!</f>
        <v>#REF!</v>
      </c>
      <c r="F140" s="853"/>
      <c r="G140" s="853"/>
      <c r="H140" s="287">
        <f>'s.-VUC v EUR'!H128</f>
        <v>0</v>
      </c>
      <c r="I140" s="287">
        <f>'s.-VUC v EUR'!I128</f>
        <v>0</v>
      </c>
      <c r="J140" s="287" t="e">
        <f>'s.-VUC v EUR'!J128*'s.-VUC v EUR'!#REF!</f>
        <v>#REF!</v>
      </c>
      <c r="K140" s="287" t="e">
        <f>'s.-VUC v EUR'!K128*'s.-VUC v EUR'!#REF!</f>
        <v>#REF!</v>
      </c>
      <c r="L140" s="853"/>
      <c r="M140" s="651"/>
      <c r="N140" s="287">
        <f>'s.-VUC v EUR'!O128</f>
        <v>0</v>
      </c>
      <c r="O140" s="287" t="e">
        <f>'s.-VUC v EUR'!P128*'s.-VUC v EUR'!#REF!</f>
        <v>#REF!</v>
      </c>
      <c r="P140" s="287" t="e">
        <f>'s.-VUC v EUR'!Q128*'s.-VUC v EUR'!#REF!</f>
        <v>#REF!</v>
      </c>
      <c r="Q140" s="850"/>
      <c r="R140" s="882"/>
      <c r="S140" s="287">
        <f>'s.-VUC v EUR'!T128</f>
        <v>0</v>
      </c>
      <c r="T140" s="287" t="e">
        <f>'s.-VUC v EUR'!U128*'s.-VUC v EUR'!#REF!</f>
        <v>#REF!</v>
      </c>
      <c r="U140" s="287" t="e">
        <f>'s.-VUC v EUR'!V128*'s.-VUC v EUR'!#REF!</f>
        <v>#REF!</v>
      </c>
    </row>
    <row r="141" spans="1:21" s="26" customFormat="1" ht="15" customHeight="1">
      <c r="A141" s="675"/>
      <c r="B141" s="265" t="s">
        <v>100</v>
      </c>
      <c r="C141" s="287">
        <f>'s.-VUC v EUR'!D129</f>
        <v>0</v>
      </c>
      <c r="D141" s="287" t="e">
        <f>'s.-VUC v EUR'!E129*'s.-VUC v EUR'!#REF!</f>
        <v>#REF!</v>
      </c>
      <c r="E141" s="287" t="e">
        <f>'s.-VUC v EUR'!F129*'s.-VUC v EUR'!#REF!</f>
        <v>#REF!</v>
      </c>
      <c r="F141" s="854"/>
      <c r="G141" s="854"/>
      <c r="H141" s="287">
        <f>'s.-VUC v EUR'!H129</f>
        <v>0</v>
      </c>
      <c r="I141" s="287">
        <f>'s.-VUC v EUR'!I129</f>
        <v>0</v>
      </c>
      <c r="J141" s="287" t="e">
        <f>'s.-VUC v EUR'!J129*'s.-VUC v EUR'!#REF!</f>
        <v>#REF!</v>
      </c>
      <c r="K141" s="287" t="e">
        <f>'s.-VUC v EUR'!K129*'s.-VUC v EUR'!#REF!</f>
        <v>#REF!</v>
      </c>
      <c r="L141" s="854"/>
      <c r="M141" s="652"/>
      <c r="N141" s="287">
        <f>'s.-VUC v EUR'!O129</f>
        <v>0</v>
      </c>
      <c r="O141" s="287" t="e">
        <f>'s.-VUC v EUR'!P129*'s.-VUC v EUR'!#REF!</f>
        <v>#REF!</v>
      </c>
      <c r="P141" s="287" t="e">
        <f>'s.-VUC v EUR'!Q129*'s.-VUC v EUR'!#REF!</f>
        <v>#REF!</v>
      </c>
      <c r="Q141" s="851"/>
      <c r="R141" s="883"/>
      <c r="S141" s="287">
        <f>'s.-VUC v EUR'!T129</f>
        <v>0</v>
      </c>
      <c r="T141" s="287" t="e">
        <f>'s.-VUC v EUR'!U129*'s.-VUC v EUR'!#REF!</f>
        <v>#REF!</v>
      </c>
      <c r="U141" s="287" t="e">
        <f>'s.-VUC v EUR'!V129*'s.-VUC v EUR'!#REF!</f>
        <v>#REF!</v>
      </c>
    </row>
    <row r="142" spans="1:21" s="26" customFormat="1" ht="15" customHeight="1">
      <c r="A142" s="675"/>
      <c r="B142" s="266" t="s">
        <v>101</v>
      </c>
      <c r="C142" s="287">
        <f>'s.-VUC v EUR'!D130</f>
        <v>0</v>
      </c>
      <c r="D142" s="287" t="e">
        <f>'s.-VUC v EUR'!E130*'s.-VUC v EUR'!#REF!</f>
        <v>#REF!</v>
      </c>
      <c r="E142" s="287" t="e">
        <f>'s.-VUC v EUR'!F130*'s.-VUC v EUR'!#REF!</f>
        <v>#REF!</v>
      </c>
      <c r="F142" s="854"/>
      <c r="G142" s="854"/>
      <c r="H142" s="287">
        <f>'s.-VUC v EUR'!H130</f>
        <v>0</v>
      </c>
      <c r="I142" s="287">
        <f>'s.-VUC v EUR'!I130</f>
        <v>0</v>
      </c>
      <c r="J142" s="287" t="e">
        <f>'s.-VUC v EUR'!J130*'s.-VUC v EUR'!#REF!</f>
        <v>#REF!</v>
      </c>
      <c r="K142" s="287" t="e">
        <f>'s.-VUC v EUR'!K130*'s.-VUC v EUR'!#REF!</f>
        <v>#REF!</v>
      </c>
      <c r="L142" s="854"/>
      <c r="M142" s="652"/>
      <c r="N142" s="287">
        <f>'s.-VUC v EUR'!O130</f>
        <v>0</v>
      </c>
      <c r="O142" s="287" t="e">
        <f>'s.-VUC v EUR'!P130*'s.-VUC v EUR'!#REF!</f>
        <v>#REF!</v>
      </c>
      <c r="P142" s="287" t="e">
        <f>'s.-VUC v EUR'!Q130*'s.-VUC v EUR'!#REF!</f>
        <v>#REF!</v>
      </c>
      <c r="Q142" s="851"/>
      <c r="R142" s="883"/>
      <c r="S142" s="287">
        <f>'s.-VUC v EUR'!T130</f>
        <v>0</v>
      </c>
      <c r="T142" s="287" t="e">
        <f>'s.-VUC v EUR'!U130*'s.-VUC v EUR'!#REF!</f>
        <v>#REF!</v>
      </c>
      <c r="U142" s="287" t="e">
        <f>'s.-VUC v EUR'!V130*'s.-VUC v EUR'!#REF!</f>
        <v>#REF!</v>
      </c>
    </row>
    <row r="143" spans="1:21" s="26" customFormat="1" ht="15" customHeight="1">
      <c r="A143" s="675"/>
      <c r="B143" s="266" t="s">
        <v>102</v>
      </c>
      <c r="C143" s="287">
        <f>'s.-VUC v EUR'!D131</f>
        <v>0</v>
      </c>
      <c r="D143" s="287" t="e">
        <f>'s.-VUC v EUR'!E131*'s.-VUC v EUR'!#REF!</f>
        <v>#REF!</v>
      </c>
      <c r="E143" s="287" t="e">
        <f>'s.-VUC v EUR'!F131*'s.-VUC v EUR'!#REF!</f>
        <v>#REF!</v>
      </c>
      <c r="F143" s="854"/>
      <c r="G143" s="854"/>
      <c r="H143" s="287">
        <f>'s.-VUC v EUR'!H131</f>
        <v>0</v>
      </c>
      <c r="I143" s="287">
        <f>'s.-VUC v EUR'!I131</f>
        <v>0</v>
      </c>
      <c r="J143" s="287" t="e">
        <f>'s.-VUC v EUR'!J131*'s.-VUC v EUR'!#REF!</f>
        <v>#REF!</v>
      </c>
      <c r="K143" s="287" t="e">
        <f>'s.-VUC v EUR'!K131*'s.-VUC v EUR'!#REF!</f>
        <v>#REF!</v>
      </c>
      <c r="L143" s="854"/>
      <c r="M143" s="652"/>
      <c r="N143" s="287">
        <f>'s.-VUC v EUR'!O131</f>
        <v>0</v>
      </c>
      <c r="O143" s="287" t="e">
        <f>'s.-VUC v EUR'!P131*'s.-VUC v EUR'!#REF!</f>
        <v>#REF!</v>
      </c>
      <c r="P143" s="287" t="e">
        <f>'s.-VUC v EUR'!Q131*'s.-VUC v EUR'!#REF!</f>
        <v>#REF!</v>
      </c>
      <c r="Q143" s="851"/>
      <c r="R143" s="883"/>
      <c r="S143" s="287">
        <f>'s.-VUC v EUR'!T131</f>
        <v>0</v>
      </c>
      <c r="T143" s="287" t="e">
        <f>'s.-VUC v EUR'!U131*'s.-VUC v EUR'!#REF!</f>
        <v>#REF!</v>
      </c>
      <c r="U143" s="287" t="e">
        <f>'s.-VUC v EUR'!V131*'s.-VUC v EUR'!#REF!</f>
        <v>#REF!</v>
      </c>
    </row>
    <row r="144" spans="1:21" s="26" customFormat="1" ht="15" customHeight="1">
      <c r="A144" s="675"/>
      <c r="B144" s="266" t="s">
        <v>103</v>
      </c>
      <c r="C144" s="287">
        <f>'s.-VUC v EUR'!D132</f>
        <v>0</v>
      </c>
      <c r="D144" s="287" t="e">
        <f>'s.-VUC v EUR'!E132*'s.-VUC v EUR'!#REF!</f>
        <v>#REF!</v>
      </c>
      <c r="E144" s="287" t="e">
        <f>'s.-VUC v EUR'!F132*'s.-VUC v EUR'!#REF!</f>
        <v>#REF!</v>
      </c>
      <c r="F144" s="854"/>
      <c r="G144" s="854"/>
      <c r="H144" s="287">
        <f>'s.-VUC v EUR'!H132</f>
        <v>0</v>
      </c>
      <c r="I144" s="287">
        <f>'s.-VUC v EUR'!I132</f>
        <v>0</v>
      </c>
      <c r="J144" s="287" t="e">
        <f>'s.-VUC v EUR'!J132*'s.-VUC v EUR'!#REF!</f>
        <v>#REF!</v>
      </c>
      <c r="K144" s="287" t="e">
        <f>'s.-VUC v EUR'!K132*'s.-VUC v EUR'!#REF!</f>
        <v>#REF!</v>
      </c>
      <c r="L144" s="854"/>
      <c r="M144" s="652"/>
      <c r="N144" s="287">
        <f>'s.-VUC v EUR'!O132</f>
        <v>0</v>
      </c>
      <c r="O144" s="287" t="e">
        <f>'s.-VUC v EUR'!P132*'s.-VUC v EUR'!#REF!</f>
        <v>#REF!</v>
      </c>
      <c r="P144" s="287" t="e">
        <f>'s.-VUC v EUR'!Q132*'s.-VUC v EUR'!#REF!</f>
        <v>#REF!</v>
      </c>
      <c r="Q144" s="851"/>
      <c r="R144" s="883"/>
      <c r="S144" s="287">
        <f>'s.-VUC v EUR'!T132</f>
        <v>0</v>
      </c>
      <c r="T144" s="287" t="e">
        <f>'s.-VUC v EUR'!U132*'s.-VUC v EUR'!#REF!</f>
        <v>#REF!</v>
      </c>
      <c r="U144" s="287" t="e">
        <f>'s.-VUC v EUR'!V132*'s.-VUC v EUR'!#REF!</f>
        <v>#REF!</v>
      </c>
    </row>
    <row r="145" spans="1:21" s="26" customFormat="1" ht="15" customHeight="1">
      <c r="A145" s="675"/>
      <c r="B145" s="266" t="s">
        <v>104</v>
      </c>
      <c r="C145" s="287">
        <f>'s.-VUC v EUR'!D133</f>
        <v>0</v>
      </c>
      <c r="D145" s="287" t="e">
        <f>'s.-VUC v EUR'!E133*'s.-VUC v EUR'!#REF!</f>
        <v>#REF!</v>
      </c>
      <c r="E145" s="287" t="e">
        <f>'s.-VUC v EUR'!F133*'s.-VUC v EUR'!#REF!</f>
        <v>#REF!</v>
      </c>
      <c r="F145" s="854"/>
      <c r="G145" s="854"/>
      <c r="H145" s="287">
        <f>'s.-VUC v EUR'!H133</f>
        <v>0</v>
      </c>
      <c r="I145" s="287">
        <f>'s.-VUC v EUR'!I133</f>
        <v>0</v>
      </c>
      <c r="J145" s="287" t="e">
        <f>'s.-VUC v EUR'!J133*'s.-VUC v EUR'!#REF!</f>
        <v>#REF!</v>
      </c>
      <c r="K145" s="287" t="e">
        <f>'s.-VUC v EUR'!K133*'s.-VUC v EUR'!#REF!</f>
        <v>#REF!</v>
      </c>
      <c r="L145" s="854"/>
      <c r="M145" s="652"/>
      <c r="N145" s="287">
        <f>'s.-VUC v EUR'!O133</f>
        <v>0</v>
      </c>
      <c r="O145" s="287" t="e">
        <f>'s.-VUC v EUR'!P133*'s.-VUC v EUR'!#REF!</f>
        <v>#REF!</v>
      </c>
      <c r="P145" s="287" t="e">
        <f>'s.-VUC v EUR'!Q133*'s.-VUC v EUR'!#REF!</f>
        <v>#REF!</v>
      </c>
      <c r="Q145" s="851"/>
      <c r="R145" s="883"/>
      <c r="S145" s="287">
        <f>'s.-VUC v EUR'!T133</f>
        <v>0</v>
      </c>
      <c r="T145" s="287" t="e">
        <f>'s.-VUC v EUR'!U133*'s.-VUC v EUR'!#REF!</f>
        <v>#REF!</v>
      </c>
      <c r="U145" s="287" t="e">
        <f>'s.-VUC v EUR'!V133*'s.-VUC v EUR'!#REF!</f>
        <v>#REF!</v>
      </c>
    </row>
    <row r="146" spans="1:21" s="26" customFormat="1" ht="15" customHeight="1">
      <c r="A146" s="675"/>
      <c r="B146" s="266" t="s">
        <v>105</v>
      </c>
      <c r="C146" s="287">
        <f>'s.-VUC v EUR'!D134</f>
        <v>0</v>
      </c>
      <c r="D146" s="287" t="e">
        <f>'s.-VUC v EUR'!E134*'s.-VUC v EUR'!#REF!</f>
        <v>#REF!</v>
      </c>
      <c r="E146" s="287" t="e">
        <f>'s.-VUC v EUR'!F134*'s.-VUC v EUR'!#REF!</f>
        <v>#REF!</v>
      </c>
      <c r="F146" s="854"/>
      <c r="G146" s="854"/>
      <c r="H146" s="287">
        <f>'s.-VUC v EUR'!H134</f>
        <v>0</v>
      </c>
      <c r="I146" s="287">
        <f>'s.-VUC v EUR'!I134</f>
        <v>0</v>
      </c>
      <c r="J146" s="287" t="e">
        <f>'s.-VUC v EUR'!J134*'s.-VUC v EUR'!#REF!</f>
        <v>#REF!</v>
      </c>
      <c r="K146" s="287" t="e">
        <f>'s.-VUC v EUR'!K134*'s.-VUC v EUR'!#REF!</f>
        <v>#REF!</v>
      </c>
      <c r="L146" s="854"/>
      <c r="M146" s="652"/>
      <c r="N146" s="287">
        <f>'s.-VUC v EUR'!O134</f>
        <v>0</v>
      </c>
      <c r="O146" s="287" t="e">
        <f>'s.-VUC v EUR'!P134*'s.-VUC v EUR'!#REF!</f>
        <v>#REF!</v>
      </c>
      <c r="P146" s="287" t="e">
        <f>'s.-VUC v EUR'!Q134*'s.-VUC v EUR'!#REF!</f>
        <v>#REF!</v>
      </c>
      <c r="Q146" s="851"/>
      <c r="R146" s="883"/>
      <c r="S146" s="287">
        <f>'s.-VUC v EUR'!T134</f>
        <v>0</v>
      </c>
      <c r="T146" s="287" t="e">
        <f>'s.-VUC v EUR'!U134*'s.-VUC v EUR'!#REF!</f>
        <v>#REF!</v>
      </c>
      <c r="U146" s="287" t="e">
        <f>'s.-VUC v EUR'!V134*'s.-VUC v EUR'!#REF!</f>
        <v>#REF!</v>
      </c>
    </row>
    <row r="147" spans="1:21" s="26" customFormat="1" ht="15" customHeight="1" thickBot="1">
      <c r="A147" s="676"/>
      <c r="B147" s="268" t="s">
        <v>106</v>
      </c>
      <c r="C147" s="287">
        <f>'s.-VUC v EUR'!D135</f>
        <v>0</v>
      </c>
      <c r="D147" s="287" t="e">
        <f>'s.-VUC v EUR'!E135*'s.-VUC v EUR'!#REF!</f>
        <v>#REF!</v>
      </c>
      <c r="E147" s="287" t="e">
        <f>'s.-VUC v EUR'!F135*'s.-VUC v EUR'!#REF!</f>
        <v>#REF!</v>
      </c>
      <c r="F147" s="855"/>
      <c r="G147" s="855"/>
      <c r="H147" s="287">
        <f>'s.-VUC v EUR'!H135</f>
        <v>0</v>
      </c>
      <c r="I147" s="287">
        <f>'s.-VUC v EUR'!I135</f>
        <v>0</v>
      </c>
      <c r="J147" s="287" t="e">
        <f>'s.-VUC v EUR'!J135*'s.-VUC v EUR'!#REF!</f>
        <v>#REF!</v>
      </c>
      <c r="K147" s="287" t="e">
        <f>'s.-VUC v EUR'!K135*'s.-VUC v EUR'!#REF!</f>
        <v>#REF!</v>
      </c>
      <c r="L147" s="855"/>
      <c r="M147" s="881"/>
      <c r="N147" s="287">
        <f>'s.-VUC v EUR'!O135</f>
        <v>0</v>
      </c>
      <c r="O147" s="287" t="e">
        <f>'s.-VUC v EUR'!P135*'s.-VUC v EUR'!#REF!</f>
        <v>#REF!</v>
      </c>
      <c r="P147" s="287" t="e">
        <f>'s.-VUC v EUR'!Q135*'s.-VUC v EUR'!#REF!</f>
        <v>#REF!</v>
      </c>
      <c r="Q147" s="852"/>
      <c r="R147" s="884"/>
      <c r="S147" s="287">
        <f>'s.-VUC v EUR'!T135</f>
        <v>0</v>
      </c>
      <c r="T147" s="287" t="e">
        <f>'s.-VUC v EUR'!U135*'s.-VUC v EUR'!#REF!</f>
        <v>#REF!</v>
      </c>
      <c r="U147" s="287" t="e">
        <f>'s.-VUC v EUR'!V135*'s.-VUC v EUR'!#REF!</f>
        <v>#REF!</v>
      </c>
    </row>
    <row r="148" spans="1:21" s="26" customFormat="1" ht="26.25" customHeight="1" thickBot="1">
      <c r="A148" s="841" t="s">
        <v>150</v>
      </c>
      <c r="B148" s="842"/>
      <c r="C148" s="141">
        <f>SUM(C140:C147)</f>
        <v>0</v>
      </c>
      <c r="D148" s="136" t="e">
        <f>SUM(D140:D147)</f>
        <v>#REF!</v>
      </c>
      <c r="E148" s="136" t="e">
        <f>SUM(E140:E147)</f>
        <v>#REF!</v>
      </c>
      <c r="F148" s="141" t="e">
        <f>'s.-VUC v EUR'!G136*'s.-VUC v EUR'!#REF!</f>
        <v>#REF!</v>
      </c>
      <c r="G148" s="142" t="e">
        <f>E148/F148</f>
        <v>#REF!</v>
      </c>
      <c r="H148" s="135">
        <f>SUM(H140:H147)</f>
        <v>0</v>
      </c>
      <c r="I148" s="135">
        <f>SUM(I140:I147)</f>
        <v>0</v>
      </c>
      <c r="J148" s="135" t="e">
        <f>SUM(J140:J147)</f>
        <v>#REF!</v>
      </c>
      <c r="K148" s="135" t="e">
        <f>SUM(K140:K147)</f>
        <v>#REF!</v>
      </c>
      <c r="L148" s="135" t="e">
        <f>F148-J148</f>
        <v>#REF!</v>
      </c>
      <c r="M148" s="138" t="e">
        <f>J148/F148</f>
        <v>#REF!</v>
      </c>
      <c r="N148" s="135">
        <f>SUM(N140:N147)</f>
        <v>0</v>
      </c>
      <c r="O148" s="135" t="e">
        <f>SUM(O140:O147)</f>
        <v>#REF!</v>
      </c>
      <c r="P148" s="135" t="e">
        <f>SUM(P140:P147)</f>
        <v>#REF!</v>
      </c>
      <c r="Q148" s="141" t="e">
        <f>F148-O148</f>
        <v>#REF!</v>
      </c>
      <c r="R148" s="142" t="e">
        <f>O148/F148</f>
        <v>#REF!</v>
      </c>
      <c r="S148" s="139">
        <f>SUM(S140:S147)</f>
        <v>0</v>
      </c>
      <c r="T148" s="135" t="e">
        <f>SUM(T140:T147)</f>
        <v>#REF!</v>
      </c>
      <c r="U148" s="135" t="e">
        <f>SUM(U140:U147)</f>
        <v>#REF!</v>
      </c>
    </row>
    <row r="149" spans="1:21" s="26" customFormat="1" ht="10.5" customHeight="1" thickBot="1">
      <c r="A149" s="92"/>
      <c r="B149" s="93"/>
      <c r="C149" s="143"/>
      <c r="D149" s="143"/>
      <c r="E149" s="143"/>
      <c r="F149" s="143"/>
      <c r="G149" s="144"/>
      <c r="H149" s="143"/>
      <c r="I149" s="143"/>
      <c r="J149" s="143"/>
      <c r="K149" s="143"/>
      <c r="L149" s="143"/>
      <c r="M149" s="144"/>
      <c r="N149" s="144"/>
      <c r="O149" s="144"/>
      <c r="P149" s="144"/>
      <c r="Q149" s="144"/>
      <c r="R149" s="144"/>
      <c r="S149" s="39"/>
      <c r="T149" s="39"/>
      <c r="U149" s="274"/>
    </row>
    <row r="150" spans="1:21" s="26" customFormat="1" ht="20.100000000000001" customHeight="1">
      <c r="A150" s="879" t="s">
        <v>128</v>
      </c>
      <c r="B150" s="880"/>
      <c r="C150" s="275" t="e">
        <f>C10+C19+C28+C37+C46+C56+C65+C75+C86+C95+C104+C113+C122+C131+C140</f>
        <v>#REF!</v>
      </c>
      <c r="D150" s="275" t="e">
        <f>D10+D19+D28+D37+D46+D56+D65+D75+D86+D95+D104+D113+D122+D131+D140</f>
        <v>#REF!</v>
      </c>
      <c r="E150" s="275" t="e">
        <f t="shared" ref="C150:E155" si="1">E10+E19+E28+E37+E46+E56+E65+E75+E86+E95+E104+E113+E122+E131+E140</f>
        <v>#REF!</v>
      </c>
      <c r="F150" s="862"/>
      <c r="G150" s="862"/>
      <c r="H150" s="65" t="e">
        <f t="shared" ref="H150:K151" si="2">H10+H19+H28+H37+H46+H56+H65+H75+H86+H95+H104+H113+H122+H131+H140</f>
        <v>#REF!</v>
      </c>
      <c r="I150" s="65" t="e">
        <f t="shared" si="2"/>
        <v>#REF!</v>
      </c>
      <c r="J150" s="65" t="e">
        <f t="shared" si="2"/>
        <v>#REF!</v>
      </c>
      <c r="K150" s="65" t="e">
        <f t="shared" si="2"/>
        <v>#REF!</v>
      </c>
      <c r="L150" s="857"/>
      <c r="M150" s="857"/>
      <c r="N150" s="65" t="e">
        <f t="shared" ref="N150:P157" si="3">N10+N19+N28+N37+N46+N56+N65+N75+N86+N95+N104+N113+N122+N131+N140</f>
        <v>#REF!</v>
      </c>
      <c r="O150" s="65" t="e">
        <f t="shared" si="3"/>
        <v>#REF!</v>
      </c>
      <c r="P150" s="65" t="e">
        <f t="shared" si="3"/>
        <v>#REF!</v>
      </c>
      <c r="Q150" s="857"/>
      <c r="R150" s="857"/>
      <c r="S150" s="65" t="e">
        <f t="shared" ref="S150:U157" si="4">S10+S19+S28+S37+S46+S56+S65+S75+S86+S95+S104+S113+S122+S131+S140</f>
        <v>#REF!</v>
      </c>
      <c r="T150" s="65" t="e">
        <f t="shared" si="4"/>
        <v>#REF!</v>
      </c>
      <c r="U150" s="66" t="e">
        <f t="shared" si="4"/>
        <v>#REF!</v>
      </c>
    </row>
    <row r="151" spans="1:21" s="26" customFormat="1" ht="20.100000000000001" customHeight="1">
      <c r="A151" s="871" t="s">
        <v>129</v>
      </c>
      <c r="B151" s="872"/>
      <c r="C151" s="267" t="e">
        <f t="shared" si="1"/>
        <v>#REF!</v>
      </c>
      <c r="D151" s="267" t="e">
        <f t="shared" si="1"/>
        <v>#REF!</v>
      </c>
      <c r="E151" s="267" t="e">
        <f t="shared" si="1"/>
        <v>#REF!</v>
      </c>
      <c r="F151" s="863"/>
      <c r="G151" s="863"/>
      <c r="H151" s="43" t="e">
        <f t="shared" si="2"/>
        <v>#REF!</v>
      </c>
      <c r="I151" s="40" t="e">
        <f t="shared" si="2"/>
        <v>#REF!</v>
      </c>
      <c r="J151" s="40" t="e">
        <f t="shared" si="2"/>
        <v>#REF!</v>
      </c>
      <c r="K151" s="40" t="e">
        <f t="shared" si="2"/>
        <v>#REF!</v>
      </c>
      <c r="L151" s="860"/>
      <c r="M151" s="858"/>
      <c r="N151" s="40" t="e">
        <f t="shared" si="3"/>
        <v>#REF!</v>
      </c>
      <c r="O151" s="40" t="e">
        <f t="shared" si="3"/>
        <v>#REF!</v>
      </c>
      <c r="P151" s="40" t="e">
        <f t="shared" si="3"/>
        <v>#REF!</v>
      </c>
      <c r="Q151" s="858"/>
      <c r="R151" s="858"/>
      <c r="S151" s="271" t="e">
        <f t="shared" si="4"/>
        <v>#REF!</v>
      </c>
      <c r="T151" s="272" t="e">
        <f t="shared" si="4"/>
        <v>#REF!</v>
      </c>
      <c r="U151" s="41" t="e">
        <f t="shared" si="4"/>
        <v>#REF!</v>
      </c>
    </row>
    <row r="152" spans="1:21" s="26" customFormat="1" ht="20.100000000000001" customHeight="1">
      <c r="A152" s="867" t="s">
        <v>130</v>
      </c>
      <c r="B152" s="868"/>
      <c r="C152" s="267" t="e">
        <f t="shared" si="1"/>
        <v>#REF!</v>
      </c>
      <c r="D152" s="267" t="e">
        <f t="shared" si="1"/>
        <v>#REF!</v>
      </c>
      <c r="E152" s="267" t="e">
        <f t="shared" si="1"/>
        <v>#REF!</v>
      </c>
      <c r="F152" s="863"/>
      <c r="G152" s="863"/>
      <c r="H152" s="43" t="e">
        <f t="shared" ref="H152:H157" si="5">H12+H21+H30+H39+H48+H58+H67+H77+H88+H97+H106+H115+H124+H133+H142</f>
        <v>#REF!</v>
      </c>
      <c r="I152" s="40" t="e">
        <f t="shared" ref="I152:K156" si="6">I12+I21+I30+I39+I48+I58+I67+I77+I88+I97+I106+I115+I124+I133+I142</f>
        <v>#REF!</v>
      </c>
      <c r="J152" s="40" t="e">
        <f t="shared" si="6"/>
        <v>#REF!</v>
      </c>
      <c r="K152" s="40" t="e">
        <f t="shared" si="6"/>
        <v>#REF!</v>
      </c>
      <c r="L152" s="860"/>
      <c r="M152" s="858"/>
      <c r="N152" s="43" t="e">
        <f t="shared" si="3"/>
        <v>#REF!</v>
      </c>
      <c r="O152" s="40" t="e">
        <f t="shared" si="3"/>
        <v>#REF!</v>
      </c>
      <c r="P152" s="40" t="e">
        <f t="shared" si="3"/>
        <v>#REF!</v>
      </c>
      <c r="Q152" s="858"/>
      <c r="R152" s="858"/>
      <c r="S152" s="271" t="e">
        <f t="shared" si="4"/>
        <v>#REF!</v>
      </c>
      <c r="T152" s="273" t="e">
        <f t="shared" si="4"/>
        <v>#REF!</v>
      </c>
      <c r="U152" s="42" t="e">
        <f t="shared" si="4"/>
        <v>#REF!</v>
      </c>
    </row>
    <row r="153" spans="1:21" s="26" customFormat="1" ht="20.100000000000001" customHeight="1">
      <c r="A153" s="865" t="s">
        <v>131</v>
      </c>
      <c r="B153" s="866"/>
      <c r="C153" s="267" t="e">
        <f t="shared" si="1"/>
        <v>#REF!</v>
      </c>
      <c r="D153" s="267" t="e">
        <f t="shared" si="1"/>
        <v>#REF!</v>
      </c>
      <c r="E153" s="267" t="e">
        <f t="shared" si="1"/>
        <v>#REF!</v>
      </c>
      <c r="F153" s="863"/>
      <c r="G153" s="863"/>
      <c r="H153" s="43" t="e">
        <f t="shared" si="5"/>
        <v>#REF!</v>
      </c>
      <c r="I153" s="40" t="e">
        <f t="shared" si="6"/>
        <v>#REF!</v>
      </c>
      <c r="J153" s="40" t="e">
        <f t="shared" si="6"/>
        <v>#REF!</v>
      </c>
      <c r="K153" s="40" t="e">
        <f t="shared" si="6"/>
        <v>#REF!</v>
      </c>
      <c r="L153" s="860"/>
      <c r="M153" s="858"/>
      <c r="N153" s="43" t="e">
        <f t="shared" si="3"/>
        <v>#REF!</v>
      </c>
      <c r="O153" s="40" t="e">
        <f t="shared" si="3"/>
        <v>#REF!</v>
      </c>
      <c r="P153" s="40" t="e">
        <f t="shared" si="3"/>
        <v>#REF!</v>
      </c>
      <c r="Q153" s="858"/>
      <c r="R153" s="858"/>
      <c r="S153" s="271" t="e">
        <f t="shared" si="4"/>
        <v>#REF!</v>
      </c>
      <c r="T153" s="273" t="e">
        <f t="shared" si="4"/>
        <v>#REF!</v>
      </c>
      <c r="U153" s="42" t="e">
        <f t="shared" si="4"/>
        <v>#REF!</v>
      </c>
    </row>
    <row r="154" spans="1:21" s="26" customFormat="1" ht="20.100000000000001" customHeight="1">
      <c r="A154" s="865" t="s">
        <v>132</v>
      </c>
      <c r="B154" s="866"/>
      <c r="C154" s="267" t="e">
        <f t="shared" si="1"/>
        <v>#REF!</v>
      </c>
      <c r="D154" s="267" t="e">
        <f t="shared" si="1"/>
        <v>#REF!</v>
      </c>
      <c r="E154" s="267" t="e">
        <f t="shared" si="1"/>
        <v>#REF!</v>
      </c>
      <c r="F154" s="863"/>
      <c r="G154" s="863"/>
      <c r="H154" s="43" t="e">
        <f t="shared" si="5"/>
        <v>#REF!</v>
      </c>
      <c r="I154" s="40" t="e">
        <f t="shared" si="6"/>
        <v>#REF!</v>
      </c>
      <c r="J154" s="40" t="e">
        <f t="shared" si="6"/>
        <v>#REF!</v>
      </c>
      <c r="K154" s="40" t="e">
        <f t="shared" si="6"/>
        <v>#REF!</v>
      </c>
      <c r="L154" s="860"/>
      <c r="M154" s="858"/>
      <c r="N154" s="43" t="e">
        <f t="shared" si="3"/>
        <v>#REF!</v>
      </c>
      <c r="O154" s="40" t="e">
        <f t="shared" si="3"/>
        <v>#REF!</v>
      </c>
      <c r="P154" s="40" t="e">
        <f t="shared" si="3"/>
        <v>#REF!</v>
      </c>
      <c r="Q154" s="858"/>
      <c r="R154" s="858"/>
      <c r="S154" s="271" t="e">
        <f t="shared" si="4"/>
        <v>#REF!</v>
      </c>
      <c r="T154" s="273" t="e">
        <f t="shared" si="4"/>
        <v>#REF!</v>
      </c>
      <c r="U154" s="42" t="e">
        <f t="shared" si="4"/>
        <v>#REF!</v>
      </c>
    </row>
    <row r="155" spans="1:21" s="26" customFormat="1" ht="20.100000000000001" customHeight="1">
      <c r="A155" s="865" t="s">
        <v>133</v>
      </c>
      <c r="B155" s="866"/>
      <c r="C155" s="267" t="e">
        <f t="shared" si="1"/>
        <v>#REF!</v>
      </c>
      <c r="D155" s="267" t="e">
        <f t="shared" si="1"/>
        <v>#REF!</v>
      </c>
      <c r="E155" s="267" t="e">
        <f t="shared" si="1"/>
        <v>#REF!</v>
      </c>
      <c r="F155" s="863"/>
      <c r="G155" s="863"/>
      <c r="H155" s="43" t="e">
        <f>H15+H24+H33+H42+H51+H61+H70+H80+H91+H100+H109+H118+H127+H136+H145</f>
        <v>#REF!</v>
      </c>
      <c r="I155" s="40" t="e">
        <f t="shared" si="6"/>
        <v>#REF!</v>
      </c>
      <c r="J155" s="40" t="e">
        <f t="shared" si="6"/>
        <v>#REF!</v>
      </c>
      <c r="K155" s="40" t="e">
        <f t="shared" si="6"/>
        <v>#REF!</v>
      </c>
      <c r="L155" s="860"/>
      <c r="M155" s="858"/>
      <c r="N155" s="43" t="e">
        <f t="shared" si="3"/>
        <v>#REF!</v>
      </c>
      <c r="O155" s="40" t="e">
        <f t="shared" si="3"/>
        <v>#REF!</v>
      </c>
      <c r="P155" s="40" t="e">
        <f t="shared" si="3"/>
        <v>#REF!</v>
      </c>
      <c r="Q155" s="858"/>
      <c r="R155" s="858"/>
      <c r="S155" s="271" t="e">
        <f t="shared" si="4"/>
        <v>#REF!</v>
      </c>
      <c r="T155" s="273" t="e">
        <f t="shared" si="4"/>
        <v>#REF!</v>
      </c>
      <c r="U155" s="42" t="e">
        <f t="shared" si="4"/>
        <v>#REF!</v>
      </c>
    </row>
    <row r="156" spans="1:21" s="26" customFormat="1" ht="20.100000000000001" customHeight="1">
      <c r="A156" s="865" t="s">
        <v>134</v>
      </c>
      <c r="B156" s="866"/>
      <c r="C156" s="267" t="e">
        <f t="shared" ref="C156:E157" si="7">C16+C25+C34+C43+C52+C62+C71+C81+C92+C101+C110+C119+C128+C137+C146</f>
        <v>#REF!</v>
      </c>
      <c r="D156" s="267" t="e">
        <f t="shared" si="7"/>
        <v>#REF!</v>
      </c>
      <c r="E156" s="267" t="e">
        <f t="shared" si="7"/>
        <v>#REF!</v>
      </c>
      <c r="F156" s="863"/>
      <c r="G156" s="863"/>
      <c r="H156" s="43" t="e">
        <f t="shared" si="5"/>
        <v>#REF!</v>
      </c>
      <c r="I156" s="40" t="e">
        <f t="shared" si="6"/>
        <v>#REF!</v>
      </c>
      <c r="J156" s="40" t="e">
        <f t="shared" si="6"/>
        <v>#REF!</v>
      </c>
      <c r="K156" s="40" t="e">
        <f t="shared" si="6"/>
        <v>#REF!</v>
      </c>
      <c r="L156" s="860"/>
      <c r="M156" s="858"/>
      <c r="N156" s="43" t="e">
        <f t="shared" si="3"/>
        <v>#REF!</v>
      </c>
      <c r="O156" s="40" t="e">
        <f t="shared" si="3"/>
        <v>#REF!</v>
      </c>
      <c r="P156" s="40" t="e">
        <f t="shared" si="3"/>
        <v>#REF!</v>
      </c>
      <c r="Q156" s="858"/>
      <c r="R156" s="858"/>
      <c r="S156" s="271" t="e">
        <f t="shared" si="4"/>
        <v>#REF!</v>
      </c>
      <c r="T156" s="273" t="e">
        <f t="shared" si="4"/>
        <v>#REF!</v>
      </c>
      <c r="U156" s="42" t="e">
        <f t="shared" si="4"/>
        <v>#REF!</v>
      </c>
    </row>
    <row r="157" spans="1:21" s="26" customFormat="1" ht="20.100000000000001" customHeight="1" thickBot="1">
      <c r="A157" s="873" t="s">
        <v>135</v>
      </c>
      <c r="B157" s="874"/>
      <c r="C157" s="276" t="e">
        <f t="shared" si="7"/>
        <v>#REF!</v>
      </c>
      <c r="D157" s="276" t="e">
        <f t="shared" si="7"/>
        <v>#REF!</v>
      </c>
      <c r="E157" s="276" t="e">
        <f t="shared" si="7"/>
        <v>#REF!</v>
      </c>
      <c r="F157" s="864"/>
      <c r="G157" s="864"/>
      <c r="H157" s="67" t="e">
        <f t="shared" si="5"/>
        <v>#REF!</v>
      </c>
      <c r="I157" s="73" t="e">
        <f>I17+I26+I35+I44+I53+I63+I72+I82+I93+I102+I111+I120+I129+I138+I147</f>
        <v>#REF!</v>
      </c>
      <c r="J157" s="73" t="e">
        <f>J17+J26+J35+J44+J53+J63+J72+J82+J93+J102+J111+J120+J129+J138+J147</f>
        <v>#REF!</v>
      </c>
      <c r="K157" s="73" t="e">
        <f>K17+K26+K35+K44+K53+K63+K72+K82+K93+K102+K111+K120+K129+K138+K147</f>
        <v>#REF!</v>
      </c>
      <c r="L157" s="861"/>
      <c r="M157" s="859"/>
      <c r="N157" s="67" t="e">
        <f t="shared" si="3"/>
        <v>#REF!</v>
      </c>
      <c r="O157" s="73" t="e">
        <f t="shared" si="3"/>
        <v>#REF!</v>
      </c>
      <c r="P157" s="73" t="e">
        <f t="shared" si="3"/>
        <v>#REF!</v>
      </c>
      <c r="Q157" s="859"/>
      <c r="R157" s="859"/>
      <c r="S157" s="277" t="e">
        <f t="shared" si="4"/>
        <v>#REF!</v>
      </c>
      <c r="T157" s="278" t="e">
        <f t="shared" si="4"/>
        <v>#REF!</v>
      </c>
      <c r="U157" s="69" t="e">
        <f t="shared" si="4"/>
        <v>#REF!</v>
      </c>
    </row>
    <row r="158" spans="1:21" s="26" customFormat="1" ht="41.25" customHeight="1" thickBot="1">
      <c r="A158" s="875" t="s">
        <v>165</v>
      </c>
      <c r="B158" s="876"/>
      <c r="C158" s="256" t="e">
        <f>SUM(C150:C157)</f>
        <v>#REF!</v>
      </c>
      <c r="D158" s="256" t="e">
        <f>SUM(D150:D157)</f>
        <v>#REF!</v>
      </c>
      <c r="E158" s="256" t="e">
        <f>SUM(E150:E157)</f>
        <v>#REF!</v>
      </c>
      <c r="F158" s="256" t="e">
        <f>F18+F27+F36+F45+F54+F64+F73+F83+F94+F103+F112+F121+F130+F139+F148</f>
        <v>#REF!</v>
      </c>
      <c r="G158" s="257" t="e">
        <f>E158/F158</f>
        <v>#REF!</v>
      </c>
      <c r="H158" s="256" t="e">
        <f>H18+H27+H36+H45+H54+H64+H73+H83+H94+H103+H112+H121+H130+H139+H148</f>
        <v>#REF!</v>
      </c>
      <c r="I158" s="256" t="e">
        <f>SUM(I150:I157)</f>
        <v>#REF!</v>
      </c>
      <c r="J158" s="256" t="e">
        <f>SUM(J150:J157)</f>
        <v>#REF!</v>
      </c>
      <c r="K158" s="256" t="e">
        <f>SUM(K150:K157)</f>
        <v>#REF!</v>
      </c>
      <c r="L158" s="256" t="e">
        <f>L18+L27+L36+L45+L54+L64+L73+L83+L94+L103+L112+L121+L130+L139+L148</f>
        <v>#REF!</v>
      </c>
      <c r="M158" s="257" t="e">
        <f>J158/F158</f>
        <v>#REF!</v>
      </c>
      <c r="N158" s="256" t="e">
        <f>SUM(N150:N157)</f>
        <v>#REF!</v>
      </c>
      <c r="O158" s="256" t="e">
        <f>SUM(O150:O157)</f>
        <v>#REF!</v>
      </c>
      <c r="P158" s="256" t="e">
        <f>SUM(P150:P157)</f>
        <v>#REF!</v>
      </c>
      <c r="Q158" s="256" t="e">
        <f>Q18+Q27+Q36+Q45+Q54+Q64+Q73+Q83+Q94+Q103+Q112+Q121+Q130+Q139+Q148</f>
        <v>#REF!</v>
      </c>
      <c r="R158" s="258" t="e">
        <f>O158/F158</f>
        <v>#REF!</v>
      </c>
      <c r="S158" s="259" t="e">
        <f>SUM(S150:S157)</f>
        <v>#REF!</v>
      </c>
      <c r="T158" s="256" t="e">
        <f>SUM(T150:T157)</f>
        <v>#REF!</v>
      </c>
      <c r="U158" s="256" t="e">
        <f>SUM(U150:U157)</f>
        <v>#REF!</v>
      </c>
    </row>
    <row r="159" spans="1:21" s="26" customFormat="1" ht="41.25" customHeight="1" thickBot="1">
      <c r="A159" s="877" t="s">
        <v>166</v>
      </c>
      <c r="B159" s="878"/>
      <c r="C159" s="260"/>
      <c r="D159" s="260"/>
      <c r="E159" s="260"/>
      <c r="F159" s="261" t="e">
        <f>F55+F74+F84+F85</f>
        <v>#REF!</v>
      </c>
      <c r="G159" s="262"/>
      <c r="H159" s="260"/>
      <c r="I159" s="260"/>
      <c r="J159" s="260"/>
      <c r="K159" s="260"/>
      <c r="L159" s="251"/>
      <c r="M159" s="251"/>
      <c r="N159" s="261" t="e">
        <f>N55+N74+N84+N85</f>
        <v>#REF!</v>
      </c>
      <c r="O159" s="261" t="e">
        <f>O55+O74+O84+O85</f>
        <v>#REF!</v>
      </c>
      <c r="P159" s="261" t="e">
        <f>P55+P74+P84+P85</f>
        <v>#REF!</v>
      </c>
      <c r="Q159" s="263" t="e">
        <f>Q55+Q74+Q84+Q85</f>
        <v>#REF!</v>
      </c>
      <c r="R159" s="264" t="e">
        <f>O159/F159</f>
        <v>#REF!</v>
      </c>
      <c r="S159" s="261">
        <f>S55+S74+S84+S85</f>
        <v>10</v>
      </c>
      <c r="T159" s="261" t="e">
        <f>T55+T74+T84+T85</f>
        <v>#REF!</v>
      </c>
      <c r="U159" s="261" t="e">
        <f>U55+U74+U84+U85</f>
        <v>#REF!</v>
      </c>
    </row>
    <row r="160" spans="1:21" s="26" customFormat="1" ht="69.75" customHeight="1" thickBot="1">
      <c r="A160" s="869" t="s">
        <v>167</v>
      </c>
      <c r="B160" s="870"/>
      <c r="C160" s="252" t="e">
        <f>SUM(C150:C157)</f>
        <v>#REF!</v>
      </c>
      <c r="D160" s="252" t="e">
        <f>SUM(D150:D157)</f>
        <v>#REF!</v>
      </c>
      <c r="E160" s="252" t="e">
        <f>SUM(E150:E157)</f>
        <v>#REF!</v>
      </c>
      <c r="F160" s="252" t="e">
        <f>SUM(F158:F159)</f>
        <v>#REF!</v>
      </c>
      <c r="G160" s="253"/>
      <c r="H160" s="252" t="e">
        <f>SUM(H150:H157)</f>
        <v>#REF!</v>
      </c>
      <c r="I160" s="252" t="e">
        <f>SUM(I150:I157)</f>
        <v>#REF!</v>
      </c>
      <c r="J160" s="252" t="e">
        <f>SUM(J150:J157)</f>
        <v>#REF!</v>
      </c>
      <c r="K160" s="252" t="e">
        <f>SUM(K150:K157)</f>
        <v>#REF!</v>
      </c>
      <c r="L160" s="250"/>
      <c r="M160" s="250"/>
      <c r="N160" s="252" t="e">
        <f>SUM(N158:N159)</f>
        <v>#REF!</v>
      </c>
      <c r="O160" s="252" t="e">
        <f>SUM(O158:O159)</f>
        <v>#REF!</v>
      </c>
      <c r="P160" s="252" t="e">
        <f>SUM(P158:P159)</f>
        <v>#REF!</v>
      </c>
      <c r="Q160" s="252" t="e">
        <f>SUM(Q158:Q159)</f>
        <v>#REF!</v>
      </c>
      <c r="R160" s="254" t="e">
        <f>O160/F160</f>
        <v>#REF!</v>
      </c>
      <c r="S160" s="255" t="e">
        <f>SUM(S158:S159)</f>
        <v>#REF!</v>
      </c>
      <c r="T160" s="252" t="e">
        <f>SUM(T158:T159)</f>
        <v>#REF!</v>
      </c>
      <c r="U160" s="252" t="e">
        <f>SUM(U158:U159)</f>
        <v>#REF!</v>
      </c>
    </row>
    <row r="161" spans="1:21" s="26" customFormat="1" ht="28.5" customHeight="1">
      <c r="A161" s="29" t="s">
        <v>149</v>
      </c>
      <c r="B161" s="29"/>
      <c r="C161" s="29"/>
      <c r="D161" s="29"/>
      <c r="E161" s="29"/>
      <c r="F161" s="29"/>
      <c r="G161" s="31"/>
      <c r="H161" s="29"/>
      <c r="I161" s="29"/>
      <c r="J161" s="29"/>
      <c r="K161" s="29"/>
      <c r="M161" s="29"/>
      <c r="N161" s="30"/>
      <c r="O161" s="30"/>
      <c r="P161" s="30"/>
      <c r="Q161" s="29"/>
      <c r="R161" s="29"/>
    </row>
    <row r="162" spans="1:21" s="26" customFormat="1" ht="15">
      <c r="A162" s="280"/>
      <c r="B162" s="30" t="s">
        <v>148</v>
      </c>
      <c r="C162" s="30"/>
      <c r="D162" s="30"/>
      <c r="E162" s="30"/>
      <c r="F162" s="29"/>
      <c r="G162" s="31"/>
      <c r="H162" s="30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>
      <c r="A163" s="29"/>
      <c r="B163" s="32"/>
      <c r="D163" s="15"/>
      <c r="F163" s="29"/>
      <c r="G163" s="31"/>
      <c r="H163" s="29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>
      <c r="A164" s="29"/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>
      <c r="A165" s="29"/>
      <c r="B165" s="32"/>
      <c r="D165" s="15"/>
      <c r="G165" s="35"/>
    </row>
    <row r="166" spans="1:21" s="26" customFormat="1" ht="15">
      <c r="A166" s="29"/>
      <c r="B166" s="32" t="s">
        <v>171</v>
      </c>
      <c r="C166" s="305" t="e">
        <f>#REF!-#REF!</f>
        <v>#REF!</v>
      </c>
      <c r="D166" s="305" t="e">
        <f>#REF!-#REF!</f>
        <v>#REF!</v>
      </c>
      <c r="E166" s="305" t="e">
        <f>#REF!-#REF!</f>
        <v>#REF!</v>
      </c>
      <c r="F166" s="305"/>
      <c r="G166" s="34"/>
      <c r="H166" s="306" t="e">
        <f>H158-#REF!</f>
        <v>#REF!</v>
      </c>
      <c r="I166" s="306" t="e">
        <f>I158-#REF!</f>
        <v>#REF!</v>
      </c>
      <c r="J166" s="306" t="e">
        <f>J158-'s.-ciele v SKK'!J65</f>
        <v>#REF!</v>
      </c>
      <c r="K166" s="306" t="e">
        <f>K158-'s.-ciele v SKK'!K65</f>
        <v>#REF!</v>
      </c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1" s="26" customFormat="1" ht="15">
      <c r="A167" s="29"/>
      <c r="B167" s="32"/>
      <c r="C167" s="305" t="e">
        <f>#REF!-'s.-VUC v EUR'!#REF!</f>
        <v>#REF!</v>
      </c>
      <c r="D167" s="305" t="e">
        <f>#REF!-'s.-VUC v EUR'!#REF!</f>
        <v>#REF!</v>
      </c>
      <c r="E167" s="305" t="e">
        <f>#REF!-'s.-VUC v EUR'!#REF!</f>
        <v>#REF!</v>
      </c>
      <c r="F167" s="305" t="e">
        <f>#REF!-'s.-VUC v EUR'!#REF!</f>
        <v>#REF!</v>
      </c>
      <c r="G167" s="16"/>
      <c r="H167" s="306" t="e">
        <f>H158-'sumar v SKK'!H25</f>
        <v>#REF!</v>
      </c>
      <c r="I167" s="306" t="e">
        <f>I158-'sumar v SKK'!I25</f>
        <v>#REF!</v>
      </c>
      <c r="J167" s="306" t="e">
        <f>J158-'sumar v SKK'!J25</f>
        <v>#REF!</v>
      </c>
      <c r="K167" s="306" t="e">
        <f>K158-'sumar v SKK'!K25</f>
        <v>#REF!</v>
      </c>
      <c r="L167" s="16"/>
      <c r="M167" s="17"/>
      <c r="N167" s="93" t="e">
        <f>'sumar v SKK'!N30-'s.-RP v SKK'!N159</f>
        <v>#REF!</v>
      </c>
      <c r="O167" s="93" t="e">
        <f>'sumar v SKK'!O30-'s.-RP v SKK'!O159</f>
        <v>#REF!</v>
      </c>
      <c r="P167" s="93" t="e">
        <f>'sumar v SKK'!P30-'s.-RP v SKK'!P159</f>
        <v>#REF!</v>
      </c>
      <c r="Q167" s="17"/>
      <c r="R167" s="17"/>
      <c r="S167" s="93"/>
      <c r="T167" s="93"/>
      <c r="U167" s="93"/>
    </row>
    <row r="168" spans="1:21" s="26" customFormat="1" ht="15">
      <c r="A168" s="29"/>
      <c r="B168" s="32"/>
      <c r="C168" s="305" t="e">
        <f>#REF!-'s.-VUC v EUR'!#REF!</f>
        <v>#REF!</v>
      </c>
      <c r="D168" s="305" t="e">
        <f>#REF!-'s.-VUC v EUR'!#REF!</f>
        <v>#REF!</v>
      </c>
      <c r="E168" s="305" t="e">
        <f>#REF!-'s.-VUC v EUR'!#REF!</f>
        <v>#REF!</v>
      </c>
      <c r="F168" s="305"/>
      <c r="G168" s="17"/>
      <c r="H168" s="306"/>
      <c r="I168" s="306"/>
      <c r="J168" s="306"/>
      <c r="K168" s="306"/>
      <c r="L168" s="17"/>
      <c r="M168" s="17"/>
      <c r="N168" s="93" t="e">
        <f>'sumar v SKK'!N31-'s.-RP v SKK'!N160</f>
        <v>#REF!</v>
      </c>
      <c r="O168" s="93" t="e">
        <f>'sumar v SKK'!O31-'s.-RP v SKK'!O160</f>
        <v>#REF!</v>
      </c>
      <c r="P168" s="93" t="e">
        <f>'sumar v SKK'!P31-'s.-RP v SKK'!P160</f>
        <v>#REF!</v>
      </c>
      <c r="Q168" s="17"/>
      <c r="R168" s="17"/>
      <c r="S168" s="93" t="e">
        <f>#REF!-'s.-VUC v EUR'!#REF!</f>
        <v>#REF!</v>
      </c>
      <c r="T168" s="93" t="e">
        <f>#REF!-'s.-VUC v EUR'!#REF!</f>
        <v>#REF!</v>
      </c>
      <c r="U168" s="93" t="e">
        <f>#REF!-'s.-VUC v EUR'!#REF!</f>
        <v>#REF!</v>
      </c>
    </row>
    <row r="169" spans="1:21" s="26" customFormat="1">
      <c r="A169" s="29"/>
      <c r="D169" s="37"/>
      <c r="G169" s="35"/>
    </row>
    <row r="170" spans="1:21" s="26" customFormat="1">
      <c r="A170" s="29"/>
      <c r="B170" s="32"/>
      <c r="D170" s="15"/>
      <c r="G170" s="35"/>
    </row>
    <row r="171" spans="1:21" s="26" customFormat="1">
      <c r="A171" s="29"/>
      <c r="B171" s="32"/>
      <c r="D171" s="15"/>
      <c r="G171" s="35"/>
    </row>
    <row r="172" spans="1:21" s="26" customFormat="1">
      <c r="A172" s="29"/>
      <c r="B172" s="32"/>
      <c r="D172" s="15"/>
      <c r="G172" s="35"/>
    </row>
    <row r="173" spans="1:21" s="26" customFormat="1">
      <c r="A173" s="29"/>
      <c r="B173" s="32"/>
      <c r="D173" s="15"/>
      <c r="G173" s="35"/>
    </row>
    <row r="174" spans="1:21" s="26" customFormat="1">
      <c r="A174" s="29"/>
      <c r="B174" s="32"/>
      <c r="G174" s="35"/>
      <c r="H174" s="15"/>
    </row>
    <row r="175" spans="1:21" s="26" customFormat="1">
      <c r="A175" s="29"/>
      <c r="B175" s="32"/>
      <c r="G175" s="35"/>
      <c r="H175" s="37"/>
    </row>
    <row r="176" spans="1:21" s="26" customFormat="1">
      <c r="A176" s="29"/>
      <c r="B176" s="32"/>
      <c r="D176" s="37"/>
      <c r="G176" s="35"/>
    </row>
    <row r="177" spans="1:8" s="26" customFormat="1">
      <c r="A177" s="29"/>
      <c r="B177" s="32"/>
      <c r="D177" s="37"/>
      <c r="G177" s="35"/>
    </row>
    <row r="178" spans="1:8" s="26" customFormat="1">
      <c r="A178" s="29"/>
      <c r="B178" s="32"/>
      <c r="D178" s="15"/>
      <c r="G178" s="35"/>
    </row>
    <row r="179" spans="1:8" s="26" customFormat="1">
      <c r="A179" s="29"/>
      <c r="B179" s="32"/>
      <c r="D179" s="15"/>
      <c r="G179" s="35"/>
    </row>
    <row r="180" spans="1:8" s="26" customFormat="1">
      <c r="A180" s="29"/>
      <c r="B180" s="32"/>
      <c r="D180" s="15"/>
      <c r="G180" s="35"/>
    </row>
    <row r="181" spans="1:8" s="26" customFormat="1">
      <c r="A181" s="29"/>
      <c r="B181" s="32"/>
      <c r="D181" s="15"/>
      <c r="G181" s="35"/>
    </row>
    <row r="182" spans="1:8" s="26" customFormat="1">
      <c r="A182" s="29"/>
      <c r="B182" s="32"/>
      <c r="G182" s="36"/>
    </row>
    <row r="183" spans="1:8" s="26" customFormat="1">
      <c r="A183" s="29"/>
      <c r="B183" s="32"/>
      <c r="G183" s="279"/>
    </row>
    <row r="184" spans="1:8" s="26" customFormat="1">
      <c r="A184" s="29"/>
      <c r="B184" s="32"/>
      <c r="D184" s="37"/>
      <c r="G184" s="35"/>
    </row>
    <row r="185" spans="1:8" s="26" customFormat="1">
      <c r="A185" s="29"/>
      <c r="B185" s="32"/>
      <c r="D185" s="37"/>
      <c r="G185" s="35"/>
    </row>
    <row r="186" spans="1:8" s="26" customFormat="1">
      <c r="A186" s="29"/>
      <c r="B186" s="32"/>
      <c r="D186" s="15"/>
      <c r="G186" s="35"/>
    </row>
    <row r="187" spans="1:8" s="26" customFormat="1">
      <c r="A187" s="29"/>
      <c r="B187" s="32"/>
      <c r="D187" s="15"/>
      <c r="G187" s="35"/>
    </row>
    <row r="188" spans="1:8" s="26" customFormat="1">
      <c r="A188" s="29"/>
      <c r="B188" s="32"/>
      <c r="D188" s="15"/>
      <c r="G188" s="35"/>
    </row>
    <row r="189" spans="1:8" s="26" customFormat="1">
      <c r="G189" s="35"/>
    </row>
    <row r="190" spans="1:8" s="26" customFormat="1">
      <c r="A190" s="37"/>
      <c r="G190" s="35"/>
      <c r="H190" s="37"/>
    </row>
    <row r="191" spans="1:8" s="26" customFormat="1">
      <c r="A191" s="37"/>
      <c r="G191" s="35"/>
      <c r="H191" s="37"/>
    </row>
    <row r="192" spans="1:8" s="26" customFormat="1">
      <c r="A192" s="37"/>
      <c r="G192" s="35"/>
      <c r="H192" s="37"/>
    </row>
    <row r="193" spans="1:8" s="26" customFormat="1">
      <c r="A193" s="37"/>
      <c r="G193" s="35"/>
      <c r="H193" s="37"/>
    </row>
    <row r="194" spans="1:8" s="26" customFormat="1">
      <c r="A194" s="37"/>
      <c r="G194" s="35"/>
      <c r="H194" s="37"/>
    </row>
    <row r="195" spans="1:8" s="26" customFormat="1">
      <c r="A195" s="37"/>
      <c r="G195" s="35"/>
      <c r="H195" s="37"/>
    </row>
    <row r="196" spans="1:8" s="26" customFormat="1">
      <c r="A196" s="37"/>
      <c r="G196" s="35"/>
      <c r="H196" s="37"/>
    </row>
    <row r="197" spans="1:8" s="26" customFormat="1">
      <c r="A197" s="37"/>
      <c r="G197" s="35"/>
      <c r="H197" s="37"/>
    </row>
    <row r="198" spans="1:8" s="26" customFormat="1">
      <c r="A198" s="37"/>
      <c r="G198" s="35"/>
      <c r="H198" s="37"/>
    </row>
    <row r="199" spans="1:8" s="26" customFormat="1">
      <c r="A199" s="37"/>
      <c r="G199" s="35"/>
      <c r="H199" s="37"/>
    </row>
    <row r="200" spans="1:8" s="26" customFormat="1">
      <c r="A200" s="37"/>
      <c r="G200" s="35"/>
      <c r="H200" s="37"/>
    </row>
    <row r="201" spans="1:8" s="26" customFormat="1">
      <c r="A201" s="37"/>
      <c r="G201" s="35"/>
      <c r="H201" s="37"/>
    </row>
    <row r="202" spans="1:8" s="26" customFormat="1">
      <c r="A202" s="37"/>
      <c r="G202" s="35"/>
      <c r="H202" s="37"/>
    </row>
    <row r="203" spans="1:8" s="26" customFormat="1">
      <c r="A203" s="37"/>
      <c r="G203" s="35"/>
      <c r="H203" s="37"/>
    </row>
    <row r="204" spans="1:8" s="26" customFormat="1">
      <c r="A204" s="37"/>
      <c r="G204" s="35"/>
      <c r="H204" s="37"/>
    </row>
    <row r="205" spans="1:8" s="26" customFormat="1">
      <c r="A205" s="37"/>
      <c r="G205" s="35"/>
      <c r="H205" s="37"/>
    </row>
    <row r="206" spans="1:8" s="26" customFormat="1">
      <c r="A206" s="37"/>
      <c r="G206" s="35"/>
      <c r="H206" s="37"/>
    </row>
    <row r="207" spans="1:8" s="26" customFormat="1">
      <c r="A207" s="37"/>
      <c r="G207" s="35"/>
      <c r="H207" s="37"/>
    </row>
    <row r="208" spans="1:8" s="26" customFormat="1">
      <c r="A208" s="37"/>
      <c r="G208" s="35"/>
      <c r="H208" s="37"/>
    </row>
    <row r="209" spans="1:8" s="26" customFormat="1">
      <c r="A209" s="37"/>
      <c r="G209" s="35"/>
      <c r="H209" s="37"/>
    </row>
    <row r="210" spans="1:8" s="26" customFormat="1">
      <c r="A210" s="37"/>
      <c r="G210" s="35"/>
      <c r="H210" s="37"/>
    </row>
    <row r="211" spans="1:8" s="26" customFormat="1">
      <c r="A211" s="37"/>
      <c r="G211" s="35"/>
      <c r="H211" s="37"/>
    </row>
    <row r="212" spans="1:8" s="26" customFormat="1">
      <c r="A212" s="37"/>
      <c r="G212" s="35"/>
      <c r="H212" s="37"/>
    </row>
    <row r="213" spans="1:8" s="26" customFormat="1">
      <c r="A213" s="37"/>
      <c r="G213" s="35"/>
      <c r="H213" s="37"/>
    </row>
    <row r="214" spans="1:8" s="26" customFormat="1">
      <c r="A214" s="37"/>
      <c r="G214" s="35"/>
      <c r="H214" s="37"/>
    </row>
    <row r="215" spans="1:8" s="26" customFormat="1">
      <c r="A215" s="37"/>
      <c r="G215" s="35"/>
      <c r="H215" s="37"/>
    </row>
    <row r="216" spans="1:8" s="26" customFormat="1">
      <c r="G216" s="35"/>
    </row>
    <row r="217" spans="1:8" s="26" customFormat="1">
      <c r="A217" s="37"/>
      <c r="D217" s="37"/>
      <c r="G217" s="35"/>
    </row>
    <row r="218" spans="1:8" s="26" customFormat="1">
      <c r="A218" s="29"/>
      <c r="C218" s="37"/>
      <c r="D218" s="37"/>
      <c r="G218" s="35"/>
    </row>
    <row r="219" spans="1:8" s="26" customFormat="1">
      <c r="A219" s="29"/>
      <c r="D219" s="37"/>
      <c r="G219" s="35"/>
    </row>
    <row r="220" spans="1:8" s="26" customFormat="1">
      <c r="A220" s="29"/>
      <c r="B220" s="32"/>
      <c r="C220" s="15"/>
      <c r="D220" s="37"/>
      <c r="G220" s="35"/>
    </row>
    <row r="221" spans="1:8" s="26" customFormat="1">
      <c r="A221" s="29"/>
      <c r="B221" s="32"/>
      <c r="C221" s="37"/>
      <c r="D221" s="15"/>
      <c r="G221" s="35"/>
    </row>
    <row r="222" spans="1:8" s="26" customFormat="1">
      <c r="A222" s="29"/>
      <c r="D222" s="37"/>
      <c r="G222" s="35"/>
    </row>
    <row r="223" spans="1:8" s="26" customFormat="1">
      <c r="A223" s="29"/>
      <c r="B223" s="32"/>
      <c r="C223" s="15"/>
      <c r="G223" s="35"/>
    </row>
    <row r="224" spans="1:8" s="26" customFormat="1" ht="15">
      <c r="A224" s="29"/>
      <c r="B224" s="32"/>
      <c r="E224" s="33"/>
      <c r="F224" s="15"/>
      <c r="G224" s="35"/>
      <c r="H224" s="33"/>
    </row>
    <row r="225" spans="1:7" s="26" customFormat="1">
      <c r="A225" s="29"/>
      <c r="B225" s="32"/>
      <c r="F225" s="15"/>
      <c r="G225" s="35"/>
    </row>
    <row r="226" spans="1:7" s="26" customFormat="1">
      <c r="A226" s="29"/>
      <c r="B226" s="32"/>
      <c r="F226" s="15"/>
      <c r="G226" s="35"/>
    </row>
    <row r="227" spans="1:7" s="26" customFormat="1">
      <c r="A227" s="29"/>
      <c r="B227" s="32"/>
      <c r="F227" s="15"/>
      <c r="G227" s="35"/>
    </row>
    <row r="228" spans="1:7" s="26" customFormat="1">
      <c r="A228" s="29"/>
      <c r="B228" s="32"/>
      <c r="F228" s="15"/>
      <c r="G228" s="35"/>
    </row>
    <row r="229" spans="1:7" s="26" customFormat="1">
      <c r="A229" s="29"/>
      <c r="F229" s="15"/>
      <c r="G229" s="35"/>
    </row>
    <row r="230" spans="1:7" s="26" customFormat="1">
      <c r="A230" s="29"/>
      <c r="B230" s="32"/>
      <c r="F230" s="15"/>
      <c r="G230" s="35"/>
    </row>
    <row r="231" spans="1:7" s="26" customFormat="1">
      <c r="A231" s="29"/>
      <c r="B231" s="32"/>
      <c r="F231" s="15"/>
      <c r="G231" s="35"/>
    </row>
    <row r="232" spans="1:7" s="26" customFormat="1">
      <c r="A232" s="29"/>
      <c r="B232" s="32"/>
      <c r="D232" s="15"/>
      <c r="G232" s="35"/>
    </row>
    <row r="233" spans="1:7" s="26" customFormat="1">
      <c r="A233" s="29"/>
      <c r="B233" s="32"/>
      <c r="F233" s="15"/>
      <c r="G233" s="35"/>
    </row>
    <row r="234" spans="1:7" s="26" customFormat="1">
      <c r="A234" s="29"/>
      <c r="B234" s="32"/>
      <c r="F234" s="15"/>
      <c r="G234" s="35"/>
    </row>
    <row r="235" spans="1:7" s="26" customFormat="1">
      <c r="A235" s="29"/>
      <c r="B235" s="32"/>
      <c r="F235" s="15"/>
      <c r="G235" s="35"/>
    </row>
    <row r="236" spans="1:7" s="26" customFormat="1">
      <c r="A236" s="29"/>
      <c r="B236" s="32"/>
      <c r="F236" s="15"/>
      <c r="G236" s="35"/>
    </row>
    <row r="237" spans="1:7" s="26" customFormat="1">
      <c r="A237" s="29"/>
      <c r="B237" s="32"/>
      <c r="F237" s="15"/>
      <c r="G237" s="35"/>
    </row>
    <row r="238" spans="1:7" s="26" customFormat="1">
      <c r="A238" s="29"/>
      <c r="F238" s="15"/>
      <c r="G238" s="35"/>
    </row>
    <row r="239" spans="1:7" s="26" customFormat="1">
      <c r="A239" s="29"/>
      <c r="B239" s="32"/>
      <c r="F239" s="15"/>
      <c r="G239" s="35"/>
    </row>
    <row r="240" spans="1:7" s="26" customFormat="1">
      <c r="A240" s="29"/>
      <c r="B240" s="32"/>
      <c r="F240" s="15"/>
      <c r="G240" s="35"/>
    </row>
    <row r="241" spans="7:7" s="26" customFormat="1">
      <c r="G241" s="35"/>
    </row>
    <row r="242" spans="7:7" s="26" customFormat="1">
      <c r="G242" s="35"/>
    </row>
    <row r="243" spans="7:7" s="26" customFormat="1">
      <c r="G243" s="35"/>
    </row>
    <row r="244" spans="7:7" s="26" customFormat="1">
      <c r="G244" s="35"/>
    </row>
    <row r="245" spans="7:7" s="26" customFormat="1">
      <c r="G245" s="35"/>
    </row>
    <row r="246" spans="7:7" s="26" customFormat="1">
      <c r="G246" s="35"/>
    </row>
    <row r="247" spans="7:7" s="26" customFormat="1">
      <c r="G247" s="35"/>
    </row>
    <row r="248" spans="7:7" s="26" customFormat="1">
      <c r="G248" s="35"/>
    </row>
    <row r="249" spans="7:7" s="26" customFormat="1">
      <c r="G249" s="35"/>
    </row>
    <row r="250" spans="7:7" s="26" customFormat="1">
      <c r="G250" s="35"/>
    </row>
    <row r="251" spans="7:7" s="26" customFormat="1">
      <c r="G251" s="35"/>
    </row>
    <row r="252" spans="7:7" s="26" customFormat="1">
      <c r="G252" s="35"/>
    </row>
    <row r="253" spans="7:7" s="26" customFormat="1">
      <c r="G253" s="35"/>
    </row>
    <row r="254" spans="7:7" s="26" customFormat="1">
      <c r="G254" s="35"/>
    </row>
    <row r="255" spans="7:7" s="26" customFormat="1">
      <c r="G255" s="35"/>
    </row>
    <row r="256" spans="7:7" s="26" customFormat="1">
      <c r="G256" s="35"/>
    </row>
    <row r="257" spans="7:7" s="26" customFormat="1">
      <c r="G257" s="35"/>
    </row>
    <row r="258" spans="7:7" s="26" customFormat="1">
      <c r="G258" s="35"/>
    </row>
    <row r="259" spans="7:7" s="26" customFormat="1">
      <c r="G259" s="35"/>
    </row>
    <row r="260" spans="7:7" s="26" customFormat="1">
      <c r="G260" s="35"/>
    </row>
    <row r="261" spans="7:7" s="26" customFormat="1">
      <c r="G261" s="35"/>
    </row>
    <row r="262" spans="7:7" s="26" customFormat="1">
      <c r="G262" s="35"/>
    </row>
    <row r="263" spans="7:7" s="26" customFormat="1">
      <c r="G263" s="35"/>
    </row>
    <row r="264" spans="7:7" s="26" customFormat="1">
      <c r="G264" s="35"/>
    </row>
    <row r="265" spans="7:7" s="26" customFormat="1">
      <c r="G265" s="35"/>
    </row>
    <row r="266" spans="7:7" s="26" customFormat="1">
      <c r="G266" s="35"/>
    </row>
    <row r="267" spans="7:7" s="26" customFormat="1">
      <c r="G267" s="35"/>
    </row>
    <row r="268" spans="7:7" s="26" customFormat="1">
      <c r="G268" s="35"/>
    </row>
    <row r="269" spans="7:7" s="26" customFormat="1">
      <c r="G269" s="35"/>
    </row>
    <row r="270" spans="7:7" s="26" customFormat="1">
      <c r="G270" s="35"/>
    </row>
    <row r="271" spans="7:7" s="26" customFormat="1">
      <c r="G271" s="35"/>
    </row>
    <row r="272" spans="7:7" s="26" customFormat="1">
      <c r="G272" s="35"/>
    </row>
    <row r="273" spans="7:7" s="26" customFormat="1">
      <c r="G273" s="35"/>
    </row>
    <row r="274" spans="7:7" s="26" customFormat="1">
      <c r="G274" s="35"/>
    </row>
    <row r="275" spans="7:7" s="26" customFormat="1">
      <c r="G275" s="35"/>
    </row>
    <row r="276" spans="7:7" s="26" customFormat="1">
      <c r="G276" s="35"/>
    </row>
    <row r="277" spans="7:7" s="26" customFormat="1">
      <c r="G277" s="35"/>
    </row>
    <row r="278" spans="7:7" s="26" customFormat="1">
      <c r="G278" s="35"/>
    </row>
    <row r="279" spans="7:7" s="26" customFormat="1">
      <c r="G279" s="35"/>
    </row>
    <row r="280" spans="7:7" s="26" customFormat="1">
      <c r="G280" s="35"/>
    </row>
    <row r="281" spans="7:7" s="26" customFormat="1">
      <c r="G281" s="35"/>
    </row>
    <row r="282" spans="7:7" s="26" customFormat="1">
      <c r="G282" s="35"/>
    </row>
    <row r="283" spans="7:7" s="26" customFormat="1">
      <c r="G283" s="35"/>
    </row>
    <row r="284" spans="7:7" s="26" customFormat="1">
      <c r="G284" s="35"/>
    </row>
    <row r="285" spans="7:7" s="26" customFormat="1">
      <c r="G285" s="35"/>
    </row>
    <row r="286" spans="7:7" s="26" customFormat="1">
      <c r="G286" s="35"/>
    </row>
    <row r="287" spans="7:7" s="26" customFormat="1">
      <c r="G287" s="35"/>
    </row>
    <row r="288" spans="7:7" s="26" customFormat="1">
      <c r="G288" s="35"/>
    </row>
    <row r="289" spans="1:24" s="26" customFormat="1">
      <c r="G289" s="35"/>
    </row>
    <row r="290" spans="1:24" s="26" customFormat="1">
      <c r="G290" s="35"/>
    </row>
    <row r="291" spans="1:24" s="26" customFormat="1">
      <c r="G291" s="35"/>
    </row>
    <row r="292" spans="1:24" s="26" customFormat="1">
      <c r="G292" s="35"/>
    </row>
    <row r="293" spans="1:24" s="26" customFormat="1">
      <c r="G293" s="35"/>
    </row>
    <row r="294" spans="1:24" s="26" customFormat="1">
      <c r="G294" s="35"/>
    </row>
    <row r="295" spans="1:24" s="26" customFormat="1">
      <c r="G295" s="35"/>
    </row>
    <row r="296" spans="1:24" s="26" customFormat="1">
      <c r="G296" s="35"/>
    </row>
    <row r="297" spans="1:24" s="26" customFormat="1">
      <c r="G297" s="35"/>
    </row>
    <row r="298" spans="1:24" s="26" customFormat="1">
      <c r="G298" s="35"/>
    </row>
    <row r="299" spans="1:24" s="26" customFormat="1">
      <c r="G299" s="35"/>
    </row>
    <row r="300" spans="1:24" s="26" customFormat="1">
      <c r="G300" s="35"/>
    </row>
    <row r="301" spans="1:24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>
      <c r="A3334" s="3"/>
      <c r="B3334" s="3"/>
      <c r="C3334" s="3"/>
      <c r="D3334" s="3"/>
      <c r="E3334" s="3"/>
      <c r="F3334" s="3"/>
      <c r="G3334" s="4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>
      <c r="A3335" s="3"/>
      <c r="B3335" s="3"/>
      <c r="C3335" s="3"/>
      <c r="D3335" s="3"/>
      <c r="E3335" s="3"/>
      <c r="F3335" s="3"/>
      <c r="G3335" s="4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>
      <c r="A3336" s="3"/>
      <c r="B3336" s="3"/>
      <c r="C3336" s="3"/>
      <c r="D3336" s="3"/>
      <c r="E3336" s="3"/>
      <c r="F3336" s="3"/>
      <c r="G3336" s="4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>
      <c r="A3337" s="3"/>
      <c r="B3337" s="3"/>
      <c r="C3337" s="3"/>
      <c r="D3337" s="3"/>
      <c r="E3337" s="3"/>
      <c r="F3337" s="3"/>
      <c r="G3337" s="4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>
      <c r="A3338" s="3"/>
      <c r="B3338" s="3"/>
      <c r="C3338" s="3"/>
      <c r="D3338" s="3"/>
      <c r="E3338" s="3"/>
      <c r="F3338" s="3"/>
      <c r="G3338" s="4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>
      <c r="A3339" s="3"/>
      <c r="B3339" s="3"/>
      <c r="C3339" s="3"/>
      <c r="D3339" s="3"/>
      <c r="E3339" s="3"/>
      <c r="F3339" s="3"/>
      <c r="G3339" s="4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>
      <c r="A3340" s="3"/>
      <c r="B3340" s="3"/>
      <c r="C3340" s="3"/>
      <c r="D3340" s="3"/>
      <c r="E3340" s="3"/>
      <c r="F3340" s="3"/>
      <c r="G3340" s="4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>
      <c r="A3341" s="3"/>
      <c r="B3341" s="3"/>
      <c r="C3341" s="3"/>
      <c r="D3341" s="3"/>
      <c r="E3341" s="3"/>
      <c r="F3341" s="3"/>
      <c r="G3341" s="4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>
      <c r="A3342" s="3"/>
      <c r="B3342" s="3"/>
      <c r="C3342" s="3"/>
      <c r="D3342" s="3"/>
      <c r="E3342" s="3"/>
      <c r="F3342" s="3"/>
      <c r="G3342" s="4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>
      <c r="A3343" s="3"/>
      <c r="B3343" s="3"/>
      <c r="C3343" s="3"/>
      <c r="D3343" s="3"/>
      <c r="E3343" s="3"/>
      <c r="F3343" s="3"/>
      <c r="G3343" s="4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>
      <c r="A3344" s="3"/>
      <c r="B3344" s="3"/>
      <c r="C3344" s="3"/>
      <c r="D3344" s="3"/>
      <c r="E3344" s="3"/>
      <c r="F3344" s="3"/>
      <c r="G3344" s="4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>
      <c r="A3345" s="3"/>
      <c r="B3345" s="3"/>
      <c r="C3345" s="3"/>
      <c r="D3345" s="3"/>
      <c r="E3345" s="3"/>
      <c r="F3345" s="3"/>
      <c r="G3345" s="4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>
      <c r="A3346" s="3"/>
      <c r="B3346" s="3"/>
      <c r="C3346" s="3"/>
      <c r="D3346" s="3"/>
      <c r="E3346" s="3"/>
      <c r="F3346" s="3"/>
      <c r="G3346" s="4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>
      <c r="A3347" s="3"/>
      <c r="B3347" s="3"/>
      <c r="C3347" s="3"/>
      <c r="D3347" s="3"/>
      <c r="E3347" s="3"/>
      <c r="F3347" s="3"/>
      <c r="G3347" s="4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>
      <c r="A3348" s="3"/>
      <c r="B3348" s="3"/>
      <c r="C3348" s="3"/>
      <c r="D3348" s="3"/>
      <c r="E3348" s="3"/>
      <c r="F3348" s="3"/>
      <c r="G3348" s="4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>
      <c r="A3349" s="3"/>
      <c r="B3349" s="3"/>
      <c r="C3349" s="3"/>
      <c r="D3349" s="3"/>
      <c r="E3349" s="3"/>
      <c r="F3349" s="3"/>
      <c r="G3349" s="4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>
      <c r="A3350" s="3"/>
      <c r="B3350" s="3"/>
      <c r="C3350" s="3"/>
      <c r="D3350" s="3"/>
      <c r="E3350" s="3"/>
      <c r="F3350" s="3"/>
      <c r="G3350" s="4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>
      <c r="A3351" s="3"/>
      <c r="B3351" s="3"/>
      <c r="C3351" s="3"/>
      <c r="D3351" s="3"/>
      <c r="E3351" s="3"/>
      <c r="F3351" s="3"/>
      <c r="G3351" s="4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>
      <c r="A3352" s="3"/>
      <c r="B3352" s="3"/>
      <c r="C3352" s="3"/>
      <c r="D3352" s="3"/>
      <c r="E3352" s="3"/>
      <c r="F3352" s="3"/>
      <c r="G3352" s="4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>
      <c r="A3353" s="3"/>
      <c r="B3353" s="3"/>
      <c r="C3353" s="3"/>
      <c r="D3353" s="3"/>
      <c r="E3353" s="3"/>
      <c r="F3353" s="3"/>
      <c r="G3353" s="4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>
      <c r="A3354" s="3"/>
      <c r="B3354" s="3"/>
      <c r="C3354" s="3"/>
      <c r="D3354" s="3"/>
      <c r="E3354" s="3"/>
      <c r="F3354" s="3"/>
      <c r="G3354" s="4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>
      <c r="A3355" s="3"/>
      <c r="B3355" s="3"/>
      <c r="C3355" s="3"/>
      <c r="D3355" s="3"/>
      <c r="E3355" s="3"/>
      <c r="F3355" s="3"/>
      <c r="G3355" s="4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>
      <c r="A3356" s="3"/>
      <c r="B3356" s="3"/>
      <c r="C3356" s="3"/>
      <c r="D3356" s="3"/>
      <c r="E3356" s="3"/>
      <c r="F3356" s="3"/>
      <c r="G3356" s="4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>
      <c r="A3357" s="3"/>
      <c r="B3357" s="3"/>
      <c r="C3357" s="3"/>
      <c r="D3357" s="3"/>
      <c r="E3357" s="3"/>
      <c r="F3357" s="3"/>
      <c r="G3357" s="4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>
      <c r="A3358" s="3"/>
      <c r="B3358" s="3"/>
      <c r="C3358" s="3"/>
      <c r="D3358" s="3"/>
      <c r="E3358" s="3"/>
      <c r="F3358" s="3"/>
      <c r="G3358" s="4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>
      <c r="A3359" s="3"/>
      <c r="B3359" s="3"/>
      <c r="C3359" s="3"/>
      <c r="D3359" s="3"/>
      <c r="E3359" s="3"/>
      <c r="F3359" s="3"/>
      <c r="G3359" s="4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>
      <c r="A3360" s="3"/>
      <c r="B3360" s="3"/>
      <c r="C3360" s="3"/>
      <c r="D3360" s="3"/>
      <c r="E3360" s="3"/>
      <c r="F3360" s="3"/>
      <c r="G3360" s="4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>
      <c r="A3361" s="3"/>
      <c r="B3361" s="3"/>
      <c r="C3361" s="3"/>
      <c r="D3361" s="3"/>
      <c r="E3361" s="3"/>
      <c r="F3361" s="3"/>
      <c r="G3361" s="4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>
      <c r="A3362" s="3"/>
      <c r="B3362" s="3"/>
      <c r="C3362" s="3"/>
      <c r="D3362" s="3"/>
      <c r="E3362" s="3"/>
      <c r="F3362" s="3"/>
      <c r="G3362" s="4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>
      <c r="A3363" s="3"/>
      <c r="B3363" s="3"/>
      <c r="C3363" s="3"/>
      <c r="D3363" s="3"/>
      <c r="E3363" s="3"/>
      <c r="F3363" s="3"/>
      <c r="G3363" s="4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>
      <c r="A3364" s="3"/>
      <c r="B3364" s="3"/>
      <c r="C3364" s="3"/>
      <c r="D3364" s="3"/>
      <c r="E3364" s="3"/>
      <c r="F3364" s="3"/>
      <c r="G3364" s="4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>
      <c r="A3365" s="3"/>
      <c r="B3365" s="3"/>
      <c r="C3365" s="3"/>
      <c r="D3365" s="3"/>
      <c r="E3365" s="3"/>
      <c r="F3365" s="3"/>
      <c r="G3365" s="4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>
      <c r="A3366" s="3"/>
      <c r="B3366" s="3"/>
      <c r="C3366" s="3"/>
      <c r="D3366" s="3"/>
      <c r="E3366" s="3"/>
      <c r="F3366" s="3"/>
      <c r="G3366" s="4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>
      <c r="A3367" s="3"/>
      <c r="B3367" s="3"/>
      <c r="C3367" s="3"/>
      <c r="D3367" s="3"/>
      <c r="E3367" s="3"/>
      <c r="F3367" s="3"/>
      <c r="G3367" s="4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>
      <c r="A3368" s="3"/>
      <c r="B3368" s="3"/>
      <c r="C3368" s="3"/>
      <c r="D3368" s="3"/>
      <c r="E3368" s="3"/>
      <c r="F3368" s="3"/>
      <c r="G3368" s="4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>
      <c r="A3369" s="3"/>
      <c r="B3369" s="3"/>
      <c r="C3369" s="3"/>
      <c r="D3369" s="3"/>
      <c r="E3369" s="3"/>
      <c r="F3369" s="3"/>
      <c r="G3369" s="4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>
      <c r="A3370" s="3"/>
      <c r="B3370" s="3"/>
      <c r="C3370" s="3"/>
      <c r="D3370" s="3"/>
      <c r="E3370" s="3"/>
      <c r="F3370" s="3"/>
      <c r="G3370" s="4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>
      <c r="A3371" s="3"/>
      <c r="B3371" s="3"/>
      <c r="C3371" s="3"/>
      <c r="D3371" s="3"/>
      <c r="E3371" s="3"/>
      <c r="F3371" s="3"/>
      <c r="G3371" s="4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>
      <c r="A3372" s="3"/>
      <c r="B3372" s="3"/>
      <c r="C3372" s="3"/>
      <c r="D3372" s="3"/>
      <c r="E3372" s="3"/>
      <c r="F3372" s="3"/>
      <c r="G3372" s="4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>
      <c r="A3373" s="3"/>
      <c r="B3373" s="3"/>
      <c r="C3373" s="3"/>
      <c r="D3373" s="3"/>
      <c r="E3373" s="3"/>
      <c r="F3373" s="3"/>
      <c r="G3373" s="4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</sheetData>
  <mergeCells count="159">
    <mergeCell ref="Q19:Q26"/>
    <mergeCell ref="R19:R26"/>
    <mergeCell ref="F10:F17"/>
    <mergeCell ref="G10:G17"/>
    <mergeCell ref="F65:F72"/>
    <mergeCell ref="Q56:Q63"/>
    <mergeCell ref="R56:R63"/>
    <mergeCell ref="F46:F53"/>
    <mergeCell ref="G46:G53"/>
    <mergeCell ref="L56:L63"/>
    <mergeCell ref="G28:G35"/>
    <mergeCell ref="R37:R44"/>
    <mergeCell ref="M37:M44"/>
    <mergeCell ref="R10:R17"/>
    <mergeCell ref="L46:L53"/>
    <mergeCell ref="R28:R35"/>
    <mergeCell ref="Q28:Q35"/>
    <mergeCell ref="L10:L17"/>
    <mergeCell ref="M10:M17"/>
    <mergeCell ref="Q10:Q17"/>
    <mergeCell ref="L28:L35"/>
    <mergeCell ref="M28:M35"/>
    <mergeCell ref="Q37:Q44"/>
    <mergeCell ref="L37:L44"/>
    <mergeCell ref="L19:L26"/>
    <mergeCell ref="M19:M26"/>
    <mergeCell ref="M86:M93"/>
    <mergeCell ref="L104:L111"/>
    <mergeCell ref="M113:M120"/>
    <mergeCell ref="Q104:Q111"/>
    <mergeCell ref="R65:R72"/>
    <mergeCell ref="M46:M53"/>
    <mergeCell ref="Q46:Q53"/>
    <mergeCell ref="R46:R53"/>
    <mergeCell ref="Q65:Q72"/>
    <mergeCell ref="M65:M72"/>
    <mergeCell ref="M75:M82"/>
    <mergeCell ref="R86:R93"/>
    <mergeCell ref="R95:R102"/>
    <mergeCell ref="L95:L102"/>
    <mergeCell ref="M95:M102"/>
    <mergeCell ref="L75:L82"/>
    <mergeCell ref="Q75:Q82"/>
    <mergeCell ref="R75:R82"/>
    <mergeCell ref="Q86:Q93"/>
    <mergeCell ref="Q95:Q102"/>
    <mergeCell ref="R104:R111"/>
    <mergeCell ref="M104:M111"/>
    <mergeCell ref="M56:M63"/>
    <mergeCell ref="M131:M138"/>
    <mergeCell ref="Q140:Q147"/>
    <mergeCell ref="Q131:Q138"/>
    <mergeCell ref="L140:L147"/>
    <mergeCell ref="Q122:Q129"/>
    <mergeCell ref="R122:R129"/>
    <mergeCell ref="R113:R120"/>
    <mergeCell ref="Q113:Q120"/>
    <mergeCell ref="M140:M147"/>
    <mergeCell ref="M122:M129"/>
    <mergeCell ref="R140:R147"/>
    <mergeCell ref="R131:R138"/>
    <mergeCell ref="G75:G82"/>
    <mergeCell ref="L86:L93"/>
    <mergeCell ref="L65:L72"/>
    <mergeCell ref="A160:B160"/>
    <mergeCell ref="A151:B151"/>
    <mergeCell ref="A157:B157"/>
    <mergeCell ref="A158:B158"/>
    <mergeCell ref="A159:B159"/>
    <mergeCell ref="A156:B156"/>
    <mergeCell ref="A154:B154"/>
    <mergeCell ref="G140:G147"/>
    <mergeCell ref="G86:G93"/>
    <mergeCell ref="A95:A102"/>
    <mergeCell ref="F104:F111"/>
    <mergeCell ref="G104:G111"/>
    <mergeCell ref="G95:G102"/>
    <mergeCell ref="A94:B94"/>
    <mergeCell ref="A104:A111"/>
    <mergeCell ref="A103:B103"/>
    <mergeCell ref="A150:B150"/>
    <mergeCell ref="L122:L129"/>
    <mergeCell ref="L131:L138"/>
    <mergeCell ref="R150:R157"/>
    <mergeCell ref="L150:L157"/>
    <mergeCell ref="M150:M157"/>
    <mergeCell ref="Q150:Q157"/>
    <mergeCell ref="A148:B148"/>
    <mergeCell ref="F150:F157"/>
    <mergeCell ref="A155:B155"/>
    <mergeCell ref="A152:B152"/>
    <mergeCell ref="A153:B153"/>
    <mergeCell ref="G150:G157"/>
    <mergeCell ref="J8:K8"/>
    <mergeCell ref="A83:B83"/>
    <mergeCell ref="A86:A93"/>
    <mergeCell ref="A121:B121"/>
    <mergeCell ref="A122:A129"/>
    <mergeCell ref="A112:B112"/>
    <mergeCell ref="A131:A138"/>
    <mergeCell ref="A139:B139"/>
    <mergeCell ref="F95:F102"/>
    <mergeCell ref="F113:F120"/>
    <mergeCell ref="G113:G120"/>
    <mergeCell ref="G65:G72"/>
    <mergeCell ref="F37:F44"/>
    <mergeCell ref="F19:F26"/>
    <mergeCell ref="F7:F9"/>
    <mergeCell ref="F28:F35"/>
    <mergeCell ref="G7:G9"/>
    <mergeCell ref="G56:G63"/>
    <mergeCell ref="E8:E9"/>
    <mergeCell ref="A28:A35"/>
    <mergeCell ref="B7:B9"/>
    <mergeCell ref="A10:A17"/>
    <mergeCell ref="D8:D9"/>
    <mergeCell ref="C7:E7"/>
    <mergeCell ref="I7:K7"/>
    <mergeCell ref="L7:L9"/>
    <mergeCell ref="I8:I9"/>
    <mergeCell ref="F86:F93"/>
    <mergeCell ref="L113:L120"/>
    <mergeCell ref="A56:A63"/>
    <mergeCell ref="F140:F147"/>
    <mergeCell ref="F75:F82"/>
    <mergeCell ref="H7:H8"/>
    <mergeCell ref="A18:B18"/>
    <mergeCell ref="C8:C9"/>
    <mergeCell ref="G37:G44"/>
    <mergeCell ref="A74:B74"/>
    <mergeCell ref="A64:B64"/>
    <mergeCell ref="A65:A72"/>
    <mergeCell ref="A130:B130"/>
    <mergeCell ref="A140:A147"/>
    <mergeCell ref="A73:B73"/>
    <mergeCell ref="A75:A82"/>
    <mergeCell ref="A113:A120"/>
    <mergeCell ref="A84:B84"/>
    <mergeCell ref="A85:B85"/>
    <mergeCell ref="G19:G26"/>
    <mergeCell ref="F56:F63"/>
    <mergeCell ref="T8:U8"/>
    <mergeCell ref="N8:N9"/>
    <mergeCell ref="Q7:Q9"/>
    <mergeCell ref="O8:P8"/>
    <mergeCell ref="S8:S9"/>
    <mergeCell ref="S7:U7"/>
    <mergeCell ref="N7:P7"/>
    <mergeCell ref="R7:R9"/>
    <mergeCell ref="M7:M9"/>
    <mergeCell ref="A7:A9"/>
    <mergeCell ref="A55:B55"/>
    <mergeCell ref="A54:B54"/>
    <mergeCell ref="A46:A53"/>
    <mergeCell ref="A19:A26"/>
    <mergeCell ref="A27:B27"/>
    <mergeCell ref="A36:B36"/>
    <mergeCell ref="A37:A44"/>
    <mergeCell ref="A45:B45"/>
  </mergeCells>
  <phoneticPr fontId="0" type="noConversion"/>
  <pageMargins left="0.73" right="0.61" top="0.54" bottom="0.6" header="0.32" footer="0.4921259845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15.03.2010&amp;R&amp;P/&amp;N</oddFooter>
  </headerFooter>
  <rowBreaks count="3" manualBreakCount="3">
    <brk id="55" max="20" man="1"/>
    <brk id="94" max="20" man="1"/>
    <brk id="139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11</vt:i4>
      </vt:variant>
    </vt:vector>
  </HeadingPairs>
  <TitlesOfParts>
    <vt:vector size="18" baseType="lpstr">
      <vt:lpstr>sumar v EUR</vt:lpstr>
      <vt:lpstr>s.-VUC v EUR</vt:lpstr>
      <vt:lpstr>s.-FO</vt:lpstr>
      <vt:lpstr>priority + FO</vt:lpstr>
      <vt:lpstr>sumar v SKK</vt:lpstr>
      <vt:lpstr>s.-ciele v SKK</vt:lpstr>
      <vt:lpstr>s.-RP v SKK</vt:lpstr>
      <vt:lpstr>'s.-ciele v SKK'!Názvy_tlače</vt:lpstr>
      <vt:lpstr>'s.-FO'!Názvy_tlače</vt:lpstr>
      <vt:lpstr>'s.-RP v SKK'!Názvy_tlače</vt:lpstr>
      <vt:lpstr>'s.-VUC v EUR'!Názvy_tlače</vt:lpstr>
      <vt:lpstr>'priority + FO'!Oblasť_tlače</vt:lpstr>
      <vt:lpstr>'s.-ciele v SKK'!Oblasť_tlače</vt:lpstr>
      <vt:lpstr>'s.-FO'!Oblasť_tlače</vt:lpstr>
      <vt:lpstr>'s.-RP v SKK'!Oblasť_tlače</vt:lpstr>
      <vt:lpstr>'s.-VUC v EUR'!Oblasť_tlače</vt:lpstr>
      <vt:lpstr>'sumar v EUR'!Oblasť_tlače</vt:lpstr>
      <vt:lpstr>'sumar v SKK'!Oblasť_tlače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Pindiaková Jana</cp:lastModifiedBy>
  <cp:lastPrinted>2017-01-16T13:54:35Z</cp:lastPrinted>
  <dcterms:created xsi:type="dcterms:W3CDTF">2008-04-07T12:59:17Z</dcterms:created>
  <dcterms:modified xsi:type="dcterms:W3CDTF">2017-01-16T14:25:58Z</dcterms:modified>
</cp:coreProperties>
</file>