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acalova\Desktop\Lukac\Moderne technologie\"/>
    </mc:Choice>
  </mc:AlternateContent>
  <xr:revisionPtr revIDLastSave="0" documentId="13_ncr:1_{369894F8-DD3F-4FAD-A563-F8BA2A24A5FB}" xr6:coauthVersionLast="45" xr6:coauthVersionMax="45" xr10:uidLastSave="{00000000-0000-0000-0000-000000000000}"/>
  <bookViews>
    <workbookView xWindow="-120" yWindow="-120" windowWidth="24240" windowHeight="13140" tabRatio="838" firstSheet="5" xr2:uid="{00000000-000D-0000-FFFF-FFFF00000000}"/>
  </bookViews>
  <sheets>
    <sheet name="Úvod" sheetId="5" r:id="rId1"/>
    <sheet name="Zoznam hárkov" sheetId="25" r:id="rId2"/>
    <sheet name="Sumarizácia" sheetId="20" r:id="rId3"/>
    <sheet name="CBA - Agendové IS" sheetId="2" r:id="rId4"/>
    <sheet name="Analyza citlivosti - AgendovéIS" sheetId="7" r:id="rId5"/>
    <sheet name="Prínosy - Agendové IS" sheetId="4" r:id="rId6"/>
    <sheet name="Výdavky - Agendové IS" sheetId="6" r:id="rId7"/>
    <sheet name="Parametre - Agendové IS" sheetId="3" r:id="rId8"/>
    <sheet name="TCO" sheetId="11" r:id="rId9"/>
    <sheet name="TCO AS IS - SW" sheetId="17" r:id="rId10"/>
    <sheet name="TCO AS IS - HW" sheetId="18" r:id="rId11"/>
    <sheet name="TCO TO BE- SW" sheetId="9" r:id="rId12"/>
    <sheet name="TCO TO BE - HW" sheetId="10" r:id="rId13"/>
    <sheet name="Rozpočet - vývoj Aplikácií" sheetId="19" r:id="rId14"/>
    <sheet name="Rozpočet - HW a licencie" sheetId="27" r:id="rId15"/>
    <sheet name="Slepý rozpočet" sheetId="26" r:id="rId16"/>
    <sheet name="Faktory" sheetId="1" r:id="rId17"/>
    <sheet name="Procesné mapy" sheetId="22" r:id="rId18"/>
    <sheet name="Procesy - AS IS" sheetId="23" r:id="rId19"/>
    <sheet name="Procesy - TO BE" sheetId="24" r:id="rId20"/>
    <sheet name="Rozdelenie prínosov" sheetId="14" r:id="rId2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27" l="1"/>
  <c r="E5" i="27"/>
  <c r="E6" i="27"/>
  <c r="E7" i="27"/>
  <c r="E8" i="27"/>
  <c r="E9" i="27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13" i="10"/>
  <c r="E12" i="10"/>
  <c r="E11" i="10"/>
  <c r="E10" i="10"/>
  <c r="E9" i="10"/>
  <c r="E8" i="10"/>
  <c r="E7" i="10"/>
  <c r="E6" i="10"/>
  <c r="E5" i="10"/>
  <c r="E4" i="10"/>
  <c r="E23" i="10"/>
  <c r="E22" i="10"/>
  <c r="E21" i="10"/>
  <c r="E20" i="10"/>
  <c r="E19" i="10"/>
  <c r="E18" i="10"/>
  <c r="E17" i="10"/>
  <c r="E16" i="10"/>
  <c r="E15" i="10"/>
  <c r="E14" i="10"/>
  <c r="E33" i="10"/>
  <c r="E32" i="10"/>
  <c r="E31" i="10"/>
  <c r="E30" i="10"/>
  <c r="E29" i="10"/>
  <c r="E28" i="10"/>
  <c r="E27" i="10"/>
  <c r="E26" i="10"/>
  <c r="E25" i="10"/>
  <c r="E24" i="10"/>
  <c r="E44" i="10"/>
  <c r="E43" i="10"/>
  <c r="E42" i="10"/>
  <c r="E41" i="10"/>
  <c r="E40" i="10"/>
  <c r="E39" i="10"/>
  <c r="E38" i="10"/>
  <c r="E37" i="10"/>
  <c r="E36" i="10"/>
  <c r="E35" i="10"/>
  <c r="AA6" i="19" l="1"/>
  <c r="AG6" i="19" s="1"/>
  <c r="Z6" i="19"/>
  <c r="AF6" i="19" s="1"/>
  <c r="E88" i="9"/>
  <c r="E87" i="9"/>
  <c r="E86" i="9"/>
  <c r="E85" i="9"/>
  <c r="E84" i="9"/>
  <c r="E83" i="9"/>
  <c r="E82" i="9"/>
  <c r="E81" i="9"/>
  <c r="E80" i="9"/>
  <c r="E79" i="9"/>
  <c r="E5" i="9"/>
  <c r="AG9" i="19"/>
  <c r="F140" i="9" s="1"/>
  <c r="AA9" i="19"/>
  <c r="Z9" i="19"/>
  <c r="AF9" i="19" s="1"/>
  <c r="AA8" i="19" l="1"/>
  <c r="Z5" i="19" l="1"/>
  <c r="AF5" i="19" s="1"/>
  <c r="F26" i="9" s="1"/>
  <c r="AA5" i="19"/>
  <c r="AG5" i="19" s="1"/>
  <c r="AG10" i="19" l="1"/>
  <c r="E138" i="14"/>
  <c r="E137" i="14"/>
  <c r="E136" i="14"/>
  <c r="E135" i="14"/>
  <c r="E134" i="14"/>
  <c r="E133" i="14"/>
  <c r="E132" i="14"/>
  <c r="E131" i="14"/>
  <c r="E130" i="14"/>
  <c r="E129" i="14"/>
  <c r="E128" i="14"/>
  <c r="D128" i="14"/>
  <c r="E127" i="14"/>
  <c r="D127" i="14" s="1"/>
  <c r="E126" i="14"/>
  <c r="D126" i="14"/>
  <c r="E125" i="14"/>
  <c r="D125" i="14" s="1"/>
  <c r="E124" i="14"/>
  <c r="D124" i="14" s="1"/>
  <c r="E123" i="14"/>
  <c r="D123" i="14" s="1"/>
  <c r="E122" i="14"/>
  <c r="D122" i="14" s="1"/>
  <c r="E121" i="14"/>
  <c r="D121" i="14" s="1"/>
  <c r="E120" i="14"/>
  <c r="D120" i="14"/>
  <c r="E119" i="14"/>
  <c r="D119" i="14" s="1"/>
  <c r="E118" i="14"/>
  <c r="D118" i="14" s="1"/>
  <c r="E117" i="14"/>
  <c r="E116" i="14"/>
  <c r="D116" i="14" s="1"/>
  <c r="E115" i="14"/>
  <c r="E114" i="14"/>
  <c r="E113" i="14"/>
  <c r="E112" i="14"/>
  <c r="E111" i="14"/>
  <c r="E110" i="14"/>
  <c r="D110" i="14" s="1"/>
  <c r="E109" i="14"/>
  <c r="A107" i="14"/>
  <c r="E103" i="14"/>
  <c r="E102" i="14"/>
  <c r="E101" i="14"/>
  <c r="E100" i="14"/>
  <c r="E99" i="14"/>
  <c r="E98" i="14"/>
  <c r="E97" i="14"/>
  <c r="E96" i="14"/>
  <c r="E95" i="14"/>
  <c r="E94" i="14"/>
  <c r="E93" i="14"/>
  <c r="D93" i="14"/>
  <c r="E92" i="14"/>
  <c r="D92" i="14" s="1"/>
  <c r="E91" i="14"/>
  <c r="D91" i="14" s="1"/>
  <c r="E90" i="14"/>
  <c r="D90" i="14" s="1"/>
  <c r="E89" i="14"/>
  <c r="D89" i="14" s="1"/>
  <c r="E88" i="14"/>
  <c r="D88" i="14" s="1"/>
  <c r="E87" i="14"/>
  <c r="D87" i="14" s="1"/>
  <c r="E86" i="14"/>
  <c r="D86" i="14" s="1"/>
  <c r="E85" i="14"/>
  <c r="D85" i="14"/>
  <c r="E84" i="14"/>
  <c r="D84" i="14" s="1"/>
  <c r="E83" i="14"/>
  <c r="E82" i="14"/>
  <c r="E81" i="14"/>
  <c r="D81" i="14" s="1"/>
  <c r="E80" i="14"/>
  <c r="E79" i="14"/>
  <c r="D79" i="14" s="1"/>
  <c r="E78" i="14"/>
  <c r="E77" i="14"/>
  <c r="E76" i="14"/>
  <c r="E75" i="14"/>
  <c r="E74" i="14"/>
  <c r="A72" i="14"/>
  <c r="E68" i="14"/>
  <c r="E67" i="14"/>
  <c r="E66" i="14"/>
  <c r="E65" i="14"/>
  <c r="E64" i="14"/>
  <c r="E63" i="14"/>
  <c r="E62" i="14"/>
  <c r="E61" i="14"/>
  <c r="E60" i="14"/>
  <c r="E59" i="14"/>
  <c r="E58" i="14"/>
  <c r="D58" i="14"/>
  <c r="E57" i="14"/>
  <c r="D57" i="14" s="1"/>
  <c r="E56" i="14"/>
  <c r="D56" i="14"/>
  <c r="E55" i="14"/>
  <c r="D55" i="14" s="1"/>
  <c r="E54" i="14"/>
  <c r="D54" i="14" s="1"/>
  <c r="E53" i="14"/>
  <c r="D53" i="14" s="1"/>
  <c r="E52" i="14"/>
  <c r="D52" i="14" s="1"/>
  <c r="E51" i="14"/>
  <c r="D51" i="14" s="1"/>
  <c r="E50" i="14"/>
  <c r="D50" i="14"/>
  <c r="E49" i="14"/>
  <c r="D49" i="14" s="1"/>
  <c r="E48" i="14"/>
  <c r="E47" i="14"/>
  <c r="E46" i="14"/>
  <c r="E45" i="14"/>
  <c r="E44" i="14"/>
  <c r="D44" i="14" s="1"/>
  <c r="E43" i="14"/>
  <c r="E42" i="14"/>
  <c r="E41" i="14"/>
  <c r="E40" i="14"/>
  <c r="E39" i="14"/>
  <c r="A37" i="14"/>
  <c r="E33" i="14"/>
  <c r="E32" i="14"/>
  <c r="E31" i="14"/>
  <c r="E30" i="14"/>
  <c r="E29" i="14"/>
  <c r="E28" i="14"/>
  <c r="E27" i="14"/>
  <c r="E26" i="14"/>
  <c r="E25" i="14"/>
  <c r="E24" i="14"/>
  <c r="E23" i="14"/>
  <c r="D23" i="14" s="1"/>
  <c r="E22" i="14"/>
  <c r="D22" i="14" s="1"/>
  <c r="E21" i="14"/>
  <c r="D21" i="14" s="1"/>
  <c r="E20" i="14"/>
  <c r="D20" i="14" s="1"/>
  <c r="E19" i="14"/>
  <c r="D19" i="14" s="1"/>
  <c r="E18" i="14"/>
  <c r="D18" i="14" s="1"/>
  <c r="E17" i="14"/>
  <c r="D17" i="14" s="1"/>
  <c r="E16" i="14"/>
  <c r="D16" i="14" s="1"/>
  <c r="E15" i="14"/>
  <c r="D15" i="14" s="1"/>
  <c r="E14" i="14"/>
  <c r="D14" i="14" s="1"/>
  <c r="E13" i="14"/>
  <c r="E12" i="14"/>
  <c r="E11" i="14"/>
  <c r="E10" i="14"/>
  <c r="E9" i="14"/>
  <c r="E8" i="14"/>
  <c r="E7" i="14"/>
  <c r="E6" i="14"/>
  <c r="D6" i="14" s="1"/>
  <c r="E5" i="14"/>
  <c r="E4" i="14"/>
  <c r="A2" i="14"/>
  <c r="D8" i="1"/>
  <c r="AO12" i="26"/>
  <c r="AN12" i="26"/>
  <c r="AM12" i="26"/>
  <c r="AF12" i="26"/>
  <c r="AE12" i="26"/>
  <c r="AD12" i="26"/>
  <c r="AC12" i="26"/>
  <c r="AP11" i="26"/>
  <c r="AH11" i="26"/>
  <c r="AG11" i="26"/>
  <c r="AP10" i="26"/>
  <c r="AH10" i="26"/>
  <c r="AG10" i="26"/>
  <c r="AI10" i="26" s="1"/>
  <c r="AP9" i="26"/>
  <c r="AH9" i="26"/>
  <c r="AG9" i="26"/>
  <c r="AI9" i="26" s="1"/>
  <c r="AP8" i="26"/>
  <c r="AH8" i="26"/>
  <c r="AG8" i="26"/>
  <c r="AP7" i="26"/>
  <c r="AH7" i="26"/>
  <c r="AG7" i="26"/>
  <c r="AP6" i="26"/>
  <c r="AH6" i="26"/>
  <c r="AG6" i="26"/>
  <c r="E30" i="27"/>
  <c r="E29" i="27"/>
  <c r="E3" i="27"/>
  <c r="AG8" i="19"/>
  <c r="Z8" i="19"/>
  <c r="AF8" i="19" s="1"/>
  <c r="F130" i="9" s="1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D13" i="11" s="1"/>
  <c r="K34" i="10"/>
  <c r="J34" i="10"/>
  <c r="I34" i="10"/>
  <c r="S12" i="20" s="1"/>
  <c r="H34" i="10"/>
  <c r="R12" i="20" s="1"/>
  <c r="G34" i="10"/>
  <c r="Q12" i="20" s="1"/>
  <c r="K3" i="10"/>
  <c r="J3" i="10"/>
  <c r="I3" i="10"/>
  <c r="S8" i="20" s="1"/>
  <c r="H3" i="10"/>
  <c r="R8" i="20" s="1"/>
  <c r="G3" i="10"/>
  <c r="Q8" i="20" s="1"/>
  <c r="E170" i="9"/>
  <c r="E169" i="9"/>
  <c r="E168" i="9"/>
  <c r="E167" i="9"/>
  <c r="J11" i="11" s="1"/>
  <c r="E166" i="9"/>
  <c r="E165" i="9"/>
  <c r="E164" i="9"/>
  <c r="E163" i="9"/>
  <c r="E162" i="9"/>
  <c r="E161" i="9"/>
  <c r="E160" i="9"/>
  <c r="E159" i="9"/>
  <c r="E158" i="9"/>
  <c r="K11" i="11" s="1"/>
  <c r="K40" i="11" s="1"/>
  <c r="E157" i="9"/>
  <c r="E156" i="9"/>
  <c r="E155" i="9"/>
  <c r="E154" i="9"/>
  <c r="E153" i="9"/>
  <c r="E152" i="9"/>
  <c r="E151" i="9"/>
  <c r="J150" i="9"/>
  <c r="I150" i="9"/>
  <c r="H150" i="9"/>
  <c r="G150" i="9"/>
  <c r="F150" i="9"/>
  <c r="E149" i="9"/>
  <c r="E148" i="9"/>
  <c r="E147" i="9"/>
  <c r="E146" i="9"/>
  <c r="J14" i="11" s="1"/>
  <c r="E145" i="9"/>
  <c r="E144" i="9"/>
  <c r="E143" i="9"/>
  <c r="E142" i="9"/>
  <c r="E141" i="9"/>
  <c r="E139" i="9"/>
  <c r="E138" i="9"/>
  <c r="E137" i="9"/>
  <c r="E136" i="9"/>
  <c r="E135" i="9"/>
  <c r="E134" i="9"/>
  <c r="H14" i="11" s="1"/>
  <c r="H43" i="11" s="1"/>
  <c r="E133" i="9"/>
  <c r="E132" i="9"/>
  <c r="E131" i="9"/>
  <c r="J129" i="9"/>
  <c r="T13" i="20" s="1"/>
  <c r="I129" i="9"/>
  <c r="S13" i="20" s="1"/>
  <c r="H129" i="9"/>
  <c r="R13" i="20" s="1"/>
  <c r="G129" i="9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D10" i="11" s="1"/>
  <c r="E98" i="9"/>
  <c r="E97" i="9"/>
  <c r="E96" i="9"/>
  <c r="E95" i="9"/>
  <c r="E94" i="9"/>
  <c r="E93" i="9"/>
  <c r="E92" i="9"/>
  <c r="E91" i="9"/>
  <c r="E90" i="9"/>
  <c r="E89" i="9"/>
  <c r="J78" i="9"/>
  <c r="T10" i="20" s="1"/>
  <c r="I78" i="9"/>
  <c r="S10" i="20" s="1"/>
  <c r="H78" i="9"/>
  <c r="R10" i="20" s="1"/>
  <c r="G78" i="9"/>
  <c r="Q10" i="20" s="1"/>
  <c r="E77" i="9"/>
  <c r="M8" i="11" s="1"/>
  <c r="M37" i="11" s="1"/>
  <c r="E76" i="9"/>
  <c r="E75" i="9"/>
  <c r="E74" i="9"/>
  <c r="E73" i="9"/>
  <c r="I8" i="11" s="1"/>
  <c r="I37" i="11" s="1"/>
  <c r="E72" i="9"/>
  <c r="E71" i="9"/>
  <c r="E70" i="9"/>
  <c r="E69" i="9"/>
  <c r="E8" i="11" s="1"/>
  <c r="E37" i="11" s="1"/>
  <c r="E68" i="9"/>
  <c r="E67" i="9"/>
  <c r="E66" i="9"/>
  <c r="L8" i="11" s="1"/>
  <c r="L37" i="11" s="1"/>
  <c r="E65" i="9"/>
  <c r="K8" i="11" s="1"/>
  <c r="K37" i="11" s="1"/>
  <c r="E64" i="9"/>
  <c r="E63" i="9"/>
  <c r="E62" i="9"/>
  <c r="E61" i="9"/>
  <c r="E60" i="9"/>
  <c r="E59" i="9"/>
  <c r="E58" i="9"/>
  <c r="J57" i="9"/>
  <c r="I57" i="9"/>
  <c r="S11" i="20" s="1"/>
  <c r="H57" i="9"/>
  <c r="R11" i="20" s="1"/>
  <c r="G57" i="9"/>
  <c r="Q11" i="20" s="1"/>
  <c r="F57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I9" i="11" s="1"/>
  <c r="I38" i="11" s="1"/>
  <c r="E40" i="9"/>
  <c r="E39" i="9"/>
  <c r="E38" i="9"/>
  <c r="E37" i="9"/>
  <c r="E36" i="9"/>
  <c r="E35" i="9"/>
  <c r="E34" i="9"/>
  <c r="E33" i="9"/>
  <c r="K9" i="11" s="1"/>
  <c r="K38" i="11" s="1"/>
  <c r="E32" i="9"/>
  <c r="E31" i="9"/>
  <c r="E30" i="9"/>
  <c r="E29" i="9"/>
  <c r="G9" i="11" s="1"/>
  <c r="G38" i="11" s="1"/>
  <c r="E28" i="9"/>
  <c r="E27" i="9"/>
  <c r="J25" i="9"/>
  <c r="T6" i="20" s="1"/>
  <c r="I25" i="9"/>
  <c r="S6" i="20" s="1"/>
  <c r="H25" i="9"/>
  <c r="R6" i="20" s="1"/>
  <c r="G25" i="9"/>
  <c r="Q6" i="20" s="1"/>
  <c r="E24" i="9"/>
  <c r="E23" i="9"/>
  <c r="E22" i="9"/>
  <c r="E21" i="9"/>
  <c r="E20" i="9"/>
  <c r="E19" i="9"/>
  <c r="H7" i="11" s="1"/>
  <c r="E18" i="9"/>
  <c r="E17" i="9"/>
  <c r="E16" i="9"/>
  <c r="E15" i="9"/>
  <c r="E14" i="9"/>
  <c r="E13" i="9"/>
  <c r="L7" i="11" s="1"/>
  <c r="E12" i="9"/>
  <c r="E11" i="9"/>
  <c r="J7" i="11" s="1"/>
  <c r="J36" i="11" s="1"/>
  <c r="E10" i="9"/>
  <c r="E9" i="9"/>
  <c r="E8" i="9"/>
  <c r="E7" i="9"/>
  <c r="E6" i="9"/>
  <c r="J4" i="9"/>
  <c r="I4" i="9"/>
  <c r="S7" i="20" s="1"/>
  <c r="H4" i="9"/>
  <c r="R7" i="20" s="1"/>
  <c r="G4" i="9"/>
  <c r="Q7" i="20" s="1"/>
  <c r="E3" i="18"/>
  <c r="E25" i="17"/>
  <c r="E4" i="17"/>
  <c r="M27" i="11"/>
  <c r="L27" i="11"/>
  <c r="B12" i="6" s="1"/>
  <c r="K27" i="11"/>
  <c r="J27" i="11"/>
  <c r="B10" i="6" s="1"/>
  <c r="I27" i="11"/>
  <c r="B9" i="6" s="1"/>
  <c r="H27" i="11"/>
  <c r="B8" i="6" s="1"/>
  <c r="G27" i="11"/>
  <c r="B7" i="6" s="1"/>
  <c r="F27" i="11"/>
  <c r="E27" i="11"/>
  <c r="D27" i="11"/>
  <c r="M25" i="11"/>
  <c r="H13" i="6" s="1"/>
  <c r="L25" i="11"/>
  <c r="H12" i="6" s="1"/>
  <c r="K25" i="11"/>
  <c r="J25" i="11"/>
  <c r="H10" i="6" s="1"/>
  <c r="I25" i="11"/>
  <c r="H9" i="6" s="1"/>
  <c r="H25" i="11"/>
  <c r="H8" i="6" s="1"/>
  <c r="G25" i="11"/>
  <c r="F25" i="11"/>
  <c r="E25" i="11"/>
  <c r="H5" i="6" s="1"/>
  <c r="D25" i="11"/>
  <c r="M23" i="11"/>
  <c r="L23" i="11"/>
  <c r="K23" i="11"/>
  <c r="K28" i="11" s="1"/>
  <c r="J23" i="11"/>
  <c r="I23" i="11"/>
  <c r="H23" i="11"/>
  <c r="G23" i="11"/>
  <c r="G28" i="11" s="1"/>
  <c r="F23" i="11"/>
  <c r="E23" i="11"/>
  <c r="D23" i="11"/>
  <c r="L14" i="11"/>
  <c r="J12" i="11"/>
  <c r="J41" i="11" s="1"/>
  <c r="F12" i="11"/>
  <c r="F41" i="11" s="1"/>
  <c r="F11" i="11"/>
  <c r="F40" i="11" s="1"/>
  <c r="M9" i="11"/>
  <c r="M38" i="11" s="1"/>
  <c r="E9" i="11"/>
  <c r="E38" i="11" s="1"/>
  <c r="H8" i="11"/>
  <c r="H37" i="11" s="1"/>
  <c r="G8" i="11"/>
  <c r="G37" i="11" s="1"/>
  <c r="F7" i="11"/>
  <c r="K10" i="4"/>
  <c r="K9" i="4"/>
  <c r="K6" i="4"/>
  <c r="S127" i="3"/>
  <c r="B11" i="4"/>
  <c r="Q11" i="4" s="1"/>
  <c r="C8" i="4"/>
  <c r="R8" i="4" s="1"/>
  <c r="B7" i="4"/>
  <c r="Q7" i="4" s="1"/>
  <c r="C4" i="4"/>
  <c r="R10" i="6"/>
  <c r="R6" i="6"/>
  <c r="D83" i="14"/>
  <c r="D46" i="14"/>
  <c r="D114" i="14"/>
  <c r="D112" i="14"/>
  <c r="D77" i="14"/>
  <c r="D75" i="14"/>
  <c r="D40" i="14"/>
  <c r="N12" i="4"/>
  <c r="N9" i="4"/>
  <c r="N4" i="4"/>
  <c r="S67" i="3"/>
  <c r="S46" i="3"/>
  <c r="S36" i="3"/>
  <c r="P4" i="3"/>
  <c r="M4" i="3"/>
  <c r="J4" i="3"/>
  <c r="G4" i="3"/>
  <c r="P3" i="3"/>
  <c r="M3" i="3"/>
  <c r="J3" i="3"/>
  <c r="G3" i="3"/>
  <c r="N14" i="6"/>
  <c r="K14" i="6"/>
  <c r="E13" i="6"/>
  <c r="B13" i="6"/>
  <c r="E12" i="6"/>
  <c r="H11" i="6"/>
  <c r="B11" i="6"/>
  <c r="E10" i="6"/>
  <c r="E9" i="6"/>
  <c r="H7" i="6"/>
  <c r="E7" i="6"/>
  <c r="H6" i="6"/>
  <c r="B6" i="6"/>
  <c r="W5" i="6"/>
  <c r="E5" i="6"/>
  <c r="B5" i="6"/>
  <c r="W4" i="6"/>
  <c r="H4" i="6"/>
  <c r="B4" i="6"/>
  <c r="H14" i="4"/>
  <c r="F14" i="4"/>
  <c r="E14" i="4"/>
  <c r="G13" i="4"/>
  <c r="G12" i="4"/>
  <c r="B12" i="4"/>
  <c r="Q12" i="4" s="1"/>
  <c r="G11" i="4"/>
  <c r="G10" i="4"/>
  <c r="G9" i="4"/>
  <c r="B9" i="4"/>
  <c r="Q9" i="4" s="1"/>
  <c r="G8" i="4"/>
  <c r="G7" i="4"/>
  <c r="G6" i="4"/>
  <c r="G5" i="4"/>
  <c r="C5" i="4"/>
  <c r="R5" i="4" s="1"/>
  <c r="G4" i="4"/>
  <c r="T14" i="20"/>
  <c r="S14" i="20"/>
  <c r="R14" i="20"/>
  <c r="Q14" i="20"/>
  <c r="P14" i="20"/>
  <c r="H14" i="20"/>
  <c r="G14" i="20"/>
  <c r="F14" i="20"/>
  <c r="E14" i="20"/>
  <c r="D14" i="20"/>
  <c r="Q13" i="20"/>
  <c r="H13" i="20"/>
  <c r="G13" i="20"/>
  <c r="F13" i="20"/>
  <c r="E13" i="20"/>
  <c r="G12" i="20"/>
  <c r="F12" i="20"/>
  <c r="E12" i="20"/>
  <c r="H11" i="20"/>
  <c r="G11" i="20"/>
  <c r="F11" i="20"/>
  <c r="E11" i="20"/>
  <c r="D11" i="20"/>
  <c r="H10" i="20"/>
  <c r="G10" i="20"/>
  <c r="F10" i="20"/>
  <c r="E10" i="20"/>
  <c r="G8" i="20"/>
  <c r="F8" i="20"/>
  <c r="E8" i="20"/>
  <c r="H7" i="20"/>
  <c r="G7" i="20"/>
  <c r="F7" i="20"/>
  <c r="E7" i="20"/>
  <c r="H6" i="20"/>
  <c r="H5" i="20" s="1"/>
  <c r="G6" i="20"/>
  <c r="F6" i="20"/>
  <c r="E6" i="20"/>
  <c r="G5" i="20"/>
  <c r="G2" i="20"/>
  <c r="S2" i="20" s="1"/>
  <c r="F2" i="20"/>
  <c r="R2" i="20" s="1"/>
  <c r="E2" i="20"/>
  <c r="Q2" i="20" s="1"/>
  <c r="D2" i="20"/>
  <c r="P2" i="20" s="1"/>
  <c r="J40" i="11" l="1"/>
  <c r="L10" i="6"/>
  <c r="M10" i="6" s="1"/>
  <c r="G14" i="4"/>
  <c r="U18" i="20" s="1"/>
  <c r="B14" i="6"/>
  <c r="E11" i="6"/>
  <c r="G14" i="11"/>
  <c r="K14" i="11"/>
  <c r="AG12" i="26"/>
  <c r="L6" i="6"/>
  <c r="M6" i="6" s="1"/>
  <c r="E28" i="11"/>
  <c r="I28" i="11"/>
  <c r="M28" i="11"/>
  <c r="E150" i="9"/>
  <c r="I11" i="11"/>
  <c r="M11" i="11"/>
  <c r="G11" i="11"/>
  <c r="G40" i="11" s="1"/>
  <c r="AP12" i="26"/>
  <c r="H9" i="20"/>
  <c r="J28" i="11"/>
  <c r="E7" i="11"/>
  <c r="E36" i="11" s="1"/>
  <c r="I7" i="11"/>
  <c r="I36" i="11" s="1"/>
  <c r="M7" i="11"/>
  <c r="M36" i="11" s="1"/>
  <c r="F9" i="11"/>
  <c r="F38" i="11" s="1"/>
  <c r="J9" i="11"/>
  <c r="J38" i="11" s="1"/>
  <c r="G56" i="9"/>
  <c r="F8" i="11"/>
  <c r="F37" i="11" s="1"/>
  <c r="J8" i="11"/>
  <c r="J37" i="11" s="1"/>
  <c r="D8" i="11"/>
  <c r="D37" i="11" s="1"/>
  <c r="C37" i="11" s="1"/>
  <c r="F14" i="11"/>
  <c r="O6" i="6" s="1"/>
  <c r="P6" i="6" s="1"/>
  <c r="E14" i="11"/>
  <c r="I14" i="11"/>
  <c r="O9" i="6" s="1"/>
  <c r="P9" i="6" s="1"/>
  <c r="M14" i="11"/>
  <c r="M43" i="11" s="1"/>
  <c r="D11" i="11"/>
  <c r="C11" i="11" s="1"/>
  <c r="H11" i="11"/>
  <c r="L11" i="11"/>
  <c r="L40" i="11" s="1"/>
  <c r="S5" i="20"/>
  <c r="H12" i="11"/>
  <c r="H41" i="11" s="1"/>
  <c r="L12" i="11"/>
  <c r="L41" i="11" s="1"/>
  <c r="G12" i="11"/>
  <c r="G41" i="11" s="1"/>
  <c r="K12" i="11"/>
  <c r="K41" i="11" s="1"/>
  <c r="I40" i="11"/>
  <c r="L9" i="6"/>
  <c r="M9" i="6" s="1"/>
  <c r="L7" i="6"/>
  <c r="M7" i="6" s="1"/>
  <c r="F43" i="11"/>
  <c r="M40" i="11"/>
  <c r="L13" i="6"/>
  <c r="M13" i="6" s="1"/>
  <c r="I14" i="20"/>
  <c r="H14" i="6"/>
  <c r="J43" i="11"/>
  <c r="O10" i="6"/>
  <c r="P10" i="6" s="1"/>
  <c r="F28" i="11"/>
  <c r="E6" i="6"/>
  <c r="C27" i="11"/>
  <c r="L4" i="6"/>
  <c r="M4" i="6" s="1"/>
  <c r="H40" i="11"/>
  <c r="L8" i="6"/>
  <c r="M8" i="6" s="1"/>
  <c r="L12" i="6"/>
  <c r="M12" i="6" s="1"/>
  <c r="O13" i="6"/>
  <c r="P13" i="6" s="1"/>
  <c r="N8" i="4"/>
  <c r="N11" i="4"/>
  <c r="B5" i="4"/>
  <c r="Q5" i="4" s="1"/>
  <c r="S5" i="4" s="1"/>
  <c r="K4" i="4"/>
  <c r="D42" i="11"/>
  <c r="L43" i="11"/>
  <c r="O12" i="6"/>
  <c r="P12" i="6" s="1"/>
  <c r="E12" i="11"/>
  <c r="E41" i="11" s="1"/>
  <c r="I12" i="11"/>
  <c r="I41" i="11" s="1"/>
  <c r="M12" i="11"/>
  <c r="M41" i="11" s="1"/>
  <c r="H3" i="20"/>
  <c r="T9" i="4"/>
  <c r="Q13" i="6"/>
  <c r="T13" i="6" s="1"/>
  <c r="D42" i="14"/>
  <c r="D48" i="14"/>
  <c r="E43" i="11"/>
  <c r="O5" i="6"/>
  <c r="P5" i="6" s="1"/>
  <c r="I43" i="11"/>
  <c r="U14" i="20"/>
  <c r="O8" i="6"/>
  <c r="P8" i="6" s="1"/>
  <c r="L11" i="6"/>
  <c r="M11" i="6" s="1"/>
  <c r="N6" i="4"/>
  <c r="T6" i="4" s="1"/>
  <c r="B8" i="4"/>
  <c r="Q8" i="4" s="1"/>
  <c r="S8" i="4" s="1"/>
  <c r="K7" i="4"/>
  <c r="K12" i="4"/>
  <c r="T12" i="4" s="1"/>
  <c r="E11" i="11"/>
  <c r="D28" i="11"/>
  <c r="E4" i="6"/>
  <c r="H28" i="11"/>
  <c r="E8" i="6"/>
  <c r="L28" i="11"/>
  <c r="G7" i="11"/>
  <c r="G36" i="11" s="1"/>
  <c r="K7" i="11"/>
  <c r="K36" i="11" s="1"/>
  <c r="H9" i="11"/>
  <c r="H38" i="11" s="1"/>
  <c r="L9" i="11"/>
  <c r="L38" i="11" s="1"/>
  <c r="D39" i="11"/>
  <c r="G43" i="11"/>
  <c r="O7" i="6"/>
  <c r="P7" i="6" s="1"/>
  <c r="N5" i="4"/>
  <c r="N10" i="4"/>
  <c r="T10" i="4" s="1"/>
  <c r="B10" i="4"/>
  <c r="Q10" i="4" s="1"/>
  <c r="K8" i="4"/>
  <c r="K13" i="4"/>
  <c r="E3" i="17"/>
  <c r="E57" i="9"/>
  <c r="AH12" i="26"/>
  <c r="N7" i="4"/>
  <c r="N13" i="4"/>
  <c r="B6" i="4"/>
  <c r="Q6" i="4" s="1"/>
  <c r="K5" i="4"/>
  <c r="K11" i="4"/>
  <c r="C25" i="11"/>
  <c r="H3" i="9"/>
  <c r="S9" i="20"/>
  <c r="AI8" i="26"/>
  <c r="AI7" i="26"/>
  <c r="AI11" i="26"/>
  <c r="E130" i="9"/>
  <c r="E9" i="20"/>
  <c r="Q9" i="20"/>
  <c r="F9" i="20"/>
  <c r="I11" i="20"/>
  <c r="R9" i="20"/>
  <c r="F5" i="20"/>
  <c r="R5" i="20"/>
  <c r="G9" i="20"/>
  <c r="Q5" i="20"/>
  <c r="E5" i="20"/>
  <c r="G15" i="4"/>
  <c r="I18" i="20" s="1"/>
  <c r="R4" i="4"/>
  <c r="Q8" i="6"/>
  <c r="T8" i="6" s="1"/>
  <c r="Q4" i="6"/>
  <c r="C11" i="4"/>
  <c r="C12" i="4"/>
  <c r="D4" i="14"/>
  <c r="D8" i="14"/>
  <c r="D12" i="14"/>
  <c r="Q7" i="6"/>
  <c r="T7" i="6" s="1"/>
  <c r="Q12" i="6"/>
  <c r="T12" i="6" s="1"/>
  <c r="C7" i="4"/>
  <c r="D39" i="14"/>
  <c r="D43" i="14"/>
  <c r="D47" i="14"/>
  <c r="R22" i="20"/>
  <c r="D10" i="14"/>
  <c r="C9" i="4"/>
  <c r="B13" i="4"/>
  <c r="Q13" i="4" s="1"/>
  <c r="D41" i="14"/>
  <c r="D45" i="14"/>
  <c r="C6" i="4"/>
  <c r="C10" i="4"/>
  <c r="F36" i="11"/>
  <c r="L36" i="11"/>
  <c r="H56" i="9"/>
  <c r="AI6" i="26"/>
  <c r="D7" i="14"/>
  <c r="D80" i="14"/>
  <c r="D109" i="14"/>
  <c r="D117" i="14"/>
  <c r="B4" i="4"/>
  <c r="D4" i="4" s="1"/>
  <c r="C13" i="4"/>
  <c r="C8" i="11"/>
  <c r="C23" i="11"/>
  <c r="H36" i="11"/>
  <c r="G3" i="9"/>
  <c r="T7" i="20"/>
  <c r="T5" i="20" s="1"/>
  <c r="T3" i="20" s="1"/>
  <c r="J3" i="9"/>
  <c r="I56" i="9"/>
  <c r="D5" i="14"/>
  <c r="D13" i="14"/>
  <c r="D78" i="14"/>
  <c r="D115" i="14"/>
  <c r="D11" i="14"/>
  <c r="D76" i="14"/>
  <c r="D113" i="14"/>
  <c r="I3" i="9"/>
  <c r="P11" i="20"/>
  <c r="T11" i="20"/>
  <c r="T9" i="20" s="1"/>
  <c r="J56" i="9"/>
  <c r="D9" i="14"/>
  <c r="D74" i="14"/>
  <c r="D82" i="14"/>
  <c r="D111" i="14"/>
  <c r="D103" i="14"/>
  <c r="F5" i="6"/>
  <c r="G5" i="6" s="1"/>
  <c r="F13" i="6"/>
  <c r="G13" i="6" s="1"/>
  <c r="F12" i="6"/>
  <c r="G12" i="6" s="1"/>
  <c r="F8" i="6"/>
  <c r="G8" i="6" s="1"/>
  <c r="F6" i="6"/>
  <c r="G6" i="6" s="1"/>
  <c r="F9" i="6"/>
  <c r="G9" i="6" s="1"/>
  <c r="F10" i="6"/>
  <c r="G10" i="6" s="1"/>
  <c r="E14" i="6" l="1"/>
  <c r="D40" i="11"/>
  <c r="U11" i="20"/>
  <c r="T7" i="4"/>
  <c r="K43" i="11"/>
  <c r="O11" i="6"/>
  <c r="P11" i="6" s="1"/>
  <c r="F7" i="6"/>
  <c r="G7" i="6" s="1"/>
  <c r="T8" i="4"/>
  <c r="E8" i="2" s="1"/>
  <c r="B13" i="2"/>
  <c r="D8" i="4"/>
  <c r="C14" i="4"/>
  <c r="Q22" i="20"/>
  <c r="Q11" i="6"/>
  <c r="T11" i="6" s="1"/>
  <c r="C28" i="11"/>
  <c r="AI12" i="26"/>
  <c r="Q5" i="6"/>
  <c r="T5" i="6" s="1"/>
  <c r="B5" i="2" s="1"/>
  <c r="D5" i="4"/>
  <c r="K14" i="4"/>
  <c r="F11" i="6"/>
  <c r="G11" i="6" s="1"/>
  <c r="N14" i="4"/>
  <c r="G4" i="20"/>
  <c r="G3" i="20" s="1"/>
  <c r="T13" i="4"/>
  <c r="E13" i="2" s="1"/>
  <c r="G17" i="20"/>
  <c r="G16" i="20" s="1"/>
  <c r="S17" i="20"/>
  <c r="S16" i="20" s="1"/>
  <c r="T5" i="4"/>
  <c r="E40" i="11"/>
  <c r="C40" i="11" s="1"/>
  <c r="L5" i="6"/>
  <c r="M5" i="6" s="1"/>
  <c r="M15" i="6" s="1"/>
  <c r="T11" i="4"/>
  <c r="T4" i="4"/>
  <c r="D12" i="11"/>
  <c r="D41" i="11" s="1"/>
  <c r="C41" i="11" s="1"/>
  <c r="E3" i="10"/>
  <c r="H13" i="11"/>
  <c r="H42" i="11" s="1"/>
  <c r="L13" i="11"/>
  <c r="K13" i="11"/>
  <c r="K42" i="11" s="1"/>
  <c r="I13" i="11"/>
  <c r="I42" i="11" s="1"/>
  <c r="M13" i="11"/>
  <c r="M42" i="11" s="1"/>
  <c r="F13" i="11"/>
  <c r="F42" i="11" s="1"/>
  <c r="J13" i="11"/>
  <c r="J42" i="11" s="1"/>
  <c r="G13" i="11"/>
  <c r="G42" i="11" s="1"/>
  <c r="F3" i="10"/>
  <c r="P8" i="20" s="1"/>
  <c r="U8" i="20" s="1"/>
  <c r="D8" i="20"/>
  <c r="I8" i="20" s="1"/>
  <c r="D7" i="20"/>
  <c r="I7" i="20" s="1"/>
  <c r="F4" i="9"/>
  <c r="P7" i="20" s="1"/>
  <c r="U7" i="20" s="1"/>
  <c r="AF10" i="19"/>
  <c r="B11" i="2"/>
  <c r="B7" i="2"/>
  <c r="E7" i="2"/>
  <c r="Q10" i="6"/>
  <c r="B8" i="2"/>
  <c r="E12" i="2"/>
  <c r="B12" i="2"/>
  <c r="R10" i="4"/>
  <c r="S10" i="4" s="1"/>
  <c r="D10" i="4"/>
  <c r="R9" i="4"/>
  <c r="S9" i="4" s="1"/>
  <c r="D9" i="4"/>
  <c r="R12" i="4"/>
  <c r="S12" i="4" s="1"/>
  <c r="D12" i="4"/>
  <c r="R13" i="6"/>
  <c r="S13" i="6" s="1"/>
  <c r="M14" i="6"/>
  <c r="Q9" i="6"/>
  <c r="T9" i="6" s="1"/>
  <c r="D4" i="20"/>
  <c r="P4" i="20"/>
  <c r="R11" i="6"/>
  <c r="S11" i="6" s="1"/>
  <c r="R13" i="4"/>
  <c r="S13" i="4" s="1"/>
  <c r="D13" i="4"/>
  <c r="D17" i="20"/>
  <c r="P17" i="20"/>
  <c r="S22" i="20"/>
  <c r="P22" i="20"/>
  <c r="R11" i="4"/>
  <c r="S11" i="4" s="1"/>
  <c r="D11" i="4"/>
  <c r="R12" i="6"/>
  <c r="S12" i="6" s="1"/>
  <c r="E4" i="20"/>
  <c r="E3" i="20" s="1"/>
  <c r="Q17" i="20"/>
  <c r="Q16" i="20" s="1"/>
  <c r="E17" i="20"/>
  <c r="E16" i="20" s="1"/>
  <c r="R7" i="4"/>
  <c r="S7" i="4" s="1"/>
  <c r="D7" i="4"/>
  <c r="B14" i="4"/>
  <c r="Q4" i="4"/>
  <c r="R6" i="4"/>
  <c r="S6" i="4" s="1"/>
  <c r="D6" i="4"/>
  <c r="R17" i="20"/>
  <c r="R16" i="20" s="1"/>
  <c r="F17" i="20"/>
  <c r="F16" i="20" s="1"/>
  <c r="R8" i="6"/>
  <c r="S8" i="6" s="1"/>
  <c r="R9" i="6"/>
  <c r="R7" i="6"/>
  <c r="S7" i="6" s="1"/>
  <c r="S4" i="20"/>
  <c r="S3" i="20" s="1"/>
  <c r="T4" i="6"/>
  <c r="D64" i="14"/>
  <c r="D65" i="14"/>
  <c r="D61" i="14"/>
  <c r="D30" i="14"/>
  <c r="L10" i="4"/>
  <c r="M10" i="4" s="1"/>
  <c r="D138" i="14"/>
  <c r="D134" i="14"/>
  <c r="D130" i="14"/>
  <c r="D33" i="14"/>
  <c r="L13" i="4"/>
  <c r="M13" i="4" s="1"/>
  <c r="D29" i="14"/>
  <c r="L9" i="4"/>
  <c r="M9" i="4" s="1"/>
  <c r="D25" i="14"/>
  <c r="L5" i="4"/>
  <c r="M5" i="4" s="1"/>
  <c r="D26" i="14"/>
  <c r="L6" i="4"/>
  <c r="M6" i="4" s="1"/>
  <c r="D31" i="14"/>
  <c r="L11" i="4"/>
  <c r="M11" i="4" s="1"/>
  <c r="D136" i="14"/>
  <c r="D59" i="14"/>
  <c r="D96" i="14"/>
  <c r="D135" i="14"/>
  <c r="D95" i="14"/>
  <c r="D63" i="14"/>
  <c r="D27" i="14"/>
  <c r="L7" i="4"/>
  <c r="M7" i="4" s="1"/>
  <c r="D100" i="14"/>
  <c r="D132" i="14"/>
  <c r="D131" i="14"/>
  <c r="D99" i="14"/>
  <c r="D98" i="14"/>
  <c r="L12" i="4"/>
  <c r="M12" i="4" s="1"/>
  <c r="D32" i="14"/>
  <c r="L8" i="4"/>
  <c r="M8" i="4" s="1"/>
  <c r="D28" i="14"/>
  <c r="D129" i="14"/>
  <c r="D67" i="14"/>
  <c r="L4" i="4"/>
  <c r="D24" i="14"/>
  <c r="D137" i="14"/>
  <c r="D133" i="14"/>
  <c r="D94" i="14"/>
  <c r="D60" i="14"/>
  <c r="D66" i="14"/>
  <c r="D62" i="14"/>
  <c r="D68" i="14"/>
  <c r="D101" i="14"/>
  <c r="D97" i="14"/>
  <c r="D102" i="14"/>
  <c r="L14" i="6" l="1"/>
  <c r="E5" i="2"/>
  <c r="C11" i="6"/>
  <c r="D11" i="6" s="1"/>
  <c r="S9" i="6"/>
  <c r="E11" i="2"/>
  <c r="C4" i="6"/>
  <c r="D4" i="6" s="1"/>
  <c r="C12" i="11"/>
  <c r="C10" i="6"/>
  <c r="D10" i="6" s="1"/>
  <c r="C6" i="6"/>
  <c r="D6" i="6" s="1"/>
  <c r="P12" i="20"/>
  <c r="U12" i="20" s="1"/>
  <c r="C8" i="6"/>
  <c r="D8" i="6" s="1"/>
  <c r="U22" i="20"/>
  <c r="E13" i="11"/>
  <c r="C7" i="6"/>
  <c r="D7" i="6" s="1"/>
  <c r="D12" i="20"/>
  <c r="I12" i="20" s="1"/>
  <c r="D15" i="4"/>
  <c r="C13" i="6"/>
  <c r="D13" i="6" s="1"/>
  <c r="C9" i="6"/>
  <c r="D9" i="6" s="1"/>
  <c r="T14" i="4"/>
  <c r="E4" i="9"/>
  <c r="D7" i="11"/>
  <c r="L42" i="11"/>
  <c r="C12" i="6"/>
  <c r="D12" i="6" s="1"/>
  <c r="E26" i="9"/>
  <c r="E25" i="9" s="1"/>
  <c r="E3" i="9" s="1"/>
  <c r="F10" i="11"/>
  <c r="F39" i="11" s="1"/>
  <c r="F44" i="11" s="1"/>
  <c r="J10" i="11"/>
  <c r="I10" i="6" s="1"/>
  <c r="J10" i="6" s="1"/>
  <c r="E10" i="11"/>
  <c r="G10" i="11"/>
  <c r="K10" i="11"/>
  <c r="K39" i="11" s="1"/>
  <c r="K44" i="11" s="1"/>
  <c r="H10" i="11"/>
  <c r="L10" i="11"/>
  <c r="I12" i="6" s="1"/>
  <c r="J12" i="6" s="1"/>
  <c r="I10" i="11"/>
  <c r="M10" i="11"/>
  <c r="M15" i="11" s="1"/>
  <c r="D6" i="20"/>
  <c r="D5" i="20" s="1"/>
  <c r="I5" i="20" s="1"/>
  <c r="F25" i="9"/>
  <c r="P6" i="20" s="1"/>
  <c r="Q14" i="4"/>
  <c r="B4" i="2"/>
  <c r="R14" i="4"/>
  <c r="T10" i="6"/>
  <c r="S10" i="6"/>
  <c r="E4" i="2"/>
  <c r="S4" i="4"/>
  <c r="Q4" i="20"/>
  <c r="Q3" i="20" s="1"/>
  <c r="B9" i="2"/>
  <c r="E9" i="2"/>
  <c r="D14" i="4"/>
  <c r="I17" i="20"/>
  <c r="D16" i="20"/>
  <c r="I16" i="20" s="1"/>
  <c r="Q6" i="6"/>
  <c r="P16" i="20"/>
  <c r="U16" i="20" s="1"/>
  <c r="U17" i="20"/>
  <c r="Q20" i="20"/>
  <c r="M4" i="4"/>
  <c r="L14" i="4"/>
  <c r="R23" i="20"/>
  <c r="F23" i="20"/>
  <c r="P23" i="20"/>
  <c r="D23" i="20"/>
  <c r="G23" i="20"/>
  <c r="S23" i="20"/>
  <c r="Q23" i="20"/>
  <c r="E23" i="20"/>
  <c r="R21" i="20"/>
  <c r="F21" i="20"/>
  <c r="O13" i="4"/>
  <c r="P13" i="4" s="1"/>
  <c r="S20" i="20"/>
  <c r="G20" i="20"/>
  <c r="Q21" i="20"/>
  <c r="E21" i="20"/>
  <c r="O4" i="4"/>
  <c r="O9" i="4"/>
  <c r="P9" i="4" s="1"/>
  <c r="E20" i="20"/>
  <c r="O5" i="4"/>
  <c r="P5" i="4" s="1"/>
  <c r="F20" i="20"/>
  <c r="R20" i="20"/>
  <c r="O12" i="4"/>
  <c r="P12" i="4" s="1"/>
  <c r="O11" i="4"/>
  <c r="P11" i="4" s="1"/>
  <c r="O10" i="4"/>
  <c r="P10" i="4" s="1"/>
  <c r="S21" i="20"/>
  <c r="G21" i="20"/>
  <c r="O8" i="4"/>
  <c r="P8" i="4" s="1"/>
  <c r="O7" i="4"/>
  <c r="P7" i="4" s="1"/>
  <c r="O6" i="4"/>
  <c r="P6" i="4" s="1"/>
  <c r="D9" i="11" l="1"/>
  <c r="D38" i="11" s="1"/>
  <c r="D36" i="11"/>
  <c r="C36" i="11" s="1"/>
  <c r="F4" i="6"/>
  <c r="C7" i="11"/>
  <c r="I13" i="6"/>
  <c r="J13" i="6" s="1"/>
  <c r="M39" i="11"/>
  <c r="M44" i="11" s="1"/>
  <c r="J39" i="11"/>
  <c r="J44" i="11" s="1"/>
  <c r="F3" i="9"/>
  <c r="D10" i="20"/>
  <c r="I10" i="20" s="1"/>
  <c r="L15" i="11"/>
  <c r="I6" i="20"/>
  <c r="I11" i="6"/>
  <c r="J11" i="6" s="1"/>
  <c r="L39" i="11"/>
  <c r="L44" i="11" s="1"/>
  <c r="E56" i="9"/>
  <c r="K15" i="11"/>
  <c r="J15" i="11"/>
  <c r="I6" i="6"/>
  <c r="J6" i="6" s="1"/>
  <c r="F15" i="11"/>
  <c r="I39" i="11"/>
  <c r="I44" i="11" s="1"/>
  <c r="I9" i="6"/>
  <c r="I15" i="11"/>
  <c r="G39" i="11"/>
  <c r="G44" i="11" s="1"/>
  <c r="I7" i="6"/>
  <c r="G15" i="11"/>
  <c r="I8" i="6"/>
  <c r="H15" i="11"/>
  <c r="H39" i="11"/>
  <c r="H44" i="11" s="1"/>
  <c r="U12" i="6"/>
  <c r="V12" i="6" s="1"/>
  <c r="U10" i="6"/>
  <c r="C10" i="2" s="1"/>
  <c r="U6" i="20"/>
  <c r="P5" i="20"/>
  <c r="U5" i="20" s="1"/>
  <c r="E42" i="11"/>
  <c r="C13" i="11"/>
  <c r="C5" i="6"/>
  <c r="E39" i="11"/>
  <c r="I5" i="6"/>
  <c r="C10" i="11"/>
  <c r="E15" i="11"/>
  <c r="E10" i="2"/>
  <c r="B10" i="2"/>
  <c r="R4" i="20"/>
  <c r="R3" i="20" s="1"/>
  <c r="F4" i="20"/>
  <c r="T6" i="6"/>
  <c r="S6" i="6"/>
  <c r="Q14" i="6"/>
  <c r="S15" i="4"/>
  <c r="S14" i="4"/>
  <c r="R5" i="6"/>
  <c r="R4" i="6"/>
  <c r="R19" i="20"/>
  <c r="R15" i="20" s="1"/>
  <c r="Q19" i="20"/>
  <c r="Q15" i="20" s="1"/>
  <c r="I23" i="20"/>
  <c r="M14" i="4"/>
  <c r="M15" i="4"/>
  <c r="U23" i="20"/>
  <c r="F19" i="20"/>
  <c r="F15" i="20" s="1"/>
  <c r="E19" i="20"/>
  <c r="E15" i="20" s="1"/>
  <c r="I5" i="4"/>
  <c r="O14" i="4"/>
  <c r="P4" i="4"/>
  <c r="G19" i="20"/>
  <c r="G15" i="20" s="1"/>
  <c r="I9" i="4"/>
  <c r="I8" i="4"/>
  <c r="I7" i="4"/>
  <c r="D21" i="20"/>
  <c r="I21" i="20" s="1"/>
  <c r="P21" i="20"/>
  <c r="U21" i="20" s="1"/>
  <c r="S19" i="20"/>
  <c r="S15" i="20" s="1"/>
  <c r="I10" i="4"/>
  <c r="I12" i="4"/>
  <c r="I4" i="4"/>
  <c r="I13" i="4"/>
  <c r="I6" i="4"/>
  <c r="I11" i="4"/>
  <c r="D10" i="2" l="1"/>
  <c r="I10" i="2" s="1"/>
  <c r="C9" i="11"/>
  <c r="I4" i="6"/>
  <c r="J4" i="6" s="1"/>
  <c r="U13" i="6"/>
  <c r="C13" i="2" s="1"/>
  <c r="D13" i="2" s="1"/>
  <c r="I13" i="2" s="1"/>
  <c r="F14" i="6"/>
  <c r="G4" i="6"/>
  <c r="U6" i="6"/>
  <c r="C6" i="2" s="1"/>
  <c r="D9" i="20"/>
  <c r="U11" i="6"/>
  <c r="C11" i="2" s="1"/>
  <c r="D11" i="2" s="1"/>
  <c r="I11" i="2" s="1"/>
  <c r="C39" i="11"/>
  <c r="F56" i="9"/>
  <c r="P10" i="20"/>
  <c r="J9" i="6"/>
  <c r="U9" i="6"/>
  <c r="J8" i="6"/>
  <c r="U8" i="6"/>
  <c r="J7" i="6"/>
  <c r="U7" i="6"/>
  <c r="C12" i="2"/>
  <c r="D12" i="2" s="1"/>
  <c r="I12" i="2" s="1"/>
  <c r="V10" i="6"/>
  <c r="C38" i="11"/>
  <c r="D5" i="6"/>
  <c r="C14" i="6"/>
  <c r="J5" i="6"/>
  <c r="E44" i="11"/>
  <c r="C42" i="11"/>
  <c r="S4" i="6"/>
  <c r="R14" i="6"/>
  <c r="F3" i="20"/>
  <c r="I4" i="20"/>
  <c r="B6" i="2"/>
  <c r="E6" i="2"/>
  <c r="E14" i="2" s="1"/>
  <c r="T14" i="6"/>
  <c r="S5" i="6"/>
  <c r="U5" i="6"/>
  <c r="U4" i="20"/>
  <c r="J10" i="4"/>
  <c r="U10" i="4"/>
  <c r="P15" i="4"/>
  <c r="P14" i="4"/>
  <c r="J11" i="4"/>
  <c r="U11" i="4"/>
  <c r="J13" i="4"/>
  <c r="U13" i="4"/>
  <c r="J12" i="4"/>
  <c r="U12" i="4"/>
  <c r="J4" i="4"/>
  <c r="U4" i="4"/>
  <c r="I14" i="4"/>
  <c r="J7" i="4"/>
  <c r="U7" i="4"/>
  <c r="J9" i="4"/>
  <c r="U9" i="4"/>
  <c r="J6" i="4"/>
  <c r="U6" i="4"/>
  <c r="P20" i="20"/>
  <c r="D20" i="20"/>
  <c r="J8" i="4"/>
  <c r="U8" i="4"/>
  <c r="J5" i="4"/>
  <c r="U5" i="4"/>
  <c r="I14" i="6" l="1"/>
  <c r="V13" i="6"/>
  <c r="G15" i="6"/>
  <c r="G14" i="6"/>
  <c r="V11" i="6"/>
  <c r="V6" i="6"/>
  <c r="I9" i="20"/>
  <c r="U10" i="20"/>
  <c r="P9" i="20"/>
  <c r="C7" i="2"/>
  <c r="D7" i="2" s="1"/>
  <c r="I7" i="2" s="1"/>
  <c r="V7" i="6"/>
  <c r="V9" i="6"/>
  <c r="C9" i="2"/>
  <c r="D9" i="2" s="1"/>
  <c r="I9" i="2" s="1"/>
  <c r="C8" i="2"/>
  <c r="D8" i="2" s="1"/>
  <c r="I8" i="2" s="1"/>
  <c r="V8" i="6"/>
  <c r="J14" i="6"/>
  <c r="J15" i="6"/>
  <c r="D15" i="6"/>
  <c r="D14" i="6"/>
  <c r="V5" i="6"/>
  <c r="C5" i="2"/>
  <c r="D5" i="2" s="1"/>
  <c r="I5" i="2" s="1"/>
  <c r="D6" i="2"/>
  <c r="I6" i="2" s="1"/>
  <c r="B14" i="2"/>
  <c r="S15" i="6"/>
  <c r="S14" i="6"/>
  <c r="V8" i="4"/>
  <c r="F8" i="2"/>
  <c r="G8" i="2" s="1"/>
  <c r="J8" i="2" s="1"/>
  <c r="V4" i="4"/>
  <c r="U14" i="4"/>
  <c r="V13" i="4"/>
  <c r="F13" i="2"/>
  <c r="G13" i="2" s="1"/>
  <c r="J13" i="2" s="1"/>
  <c r="V6" i="4"/>
  <c r="F6" i="2"/>
  <c r="G6" i="2" s="1"/>
  <c r="J6" i="2" s="1"/>
  <c r="V7" i="4"/>
  <c r="F7" i="2"/>
  <c r="G7" i="2" s="1"/>
  <c r="J7" i="2" s="1"/>
  <c r="J14" i="4"/>
  <c r="J15" i="4"/>
  <c r="V5" i="4"/>
  <c r="F5" i="2"/>
  <c r="G5" i="2" s="1"/>
  <c r="J5" i="2" s="1"/>
  <c r="I20" i="20"/>
  <c r="D19" i="20"/>
  <c r="V12" i="4"/>
  <c r="F12" i="2"/>
  <c r="G12" i="2" s="1"/>
  <c r="J12" i="2" s="1"/>
  <c r="V11" i="4"/>
  <c r="F11" i="2"/>
  <c r="G11" i="2" s="1"/>
  <c r="J11" i="2" s="1"/>
  <c r="V10" i="4"/>
  <c r="F10" i="2"/>
  <c r="G10" i="2" s="1"/>
  <c r="J10" i="2" s="1"/>
  <c r="U20" i="20"/>
  <c r="P19" i="20"/>
  <c r="V9" i="4"/>
  <c r="F9" i="2"/>
  <c r="G9" i="2" s="1"/>
  <c r="J9" i="2" s="1"/>
  <c r="U9" i="20" l="1"/>
  <c r="V14" i="4"/>
  <c r="V15" i="4"/>
  <c r="U19" i="20"/>
  <c r="P15" i="20"/>
  <c r="U15" i="20" s="1"/>
  <c r="I19" i="20"/>
  <c r="D15" i="20"/>
  <c r="I15" i="20" s="1"/>
  <c r="E140" i="9" l="1"/>
  <c r="F129" i="9"/>
  <c r="P13" i="20" s="1"/>
  <c r="D13" i="20"/>
  <c r="I13" i="20" l="1"/>
  <c r="D3" i="20"/>
  <c r="I3" i="20" s="1"/>
  <c r="U13" i="20"/>
  <c r="P3" i="20"/>
  <c r="U3" i="20" s="1"/>
  <c r="D14" i="11"/>
  <c r="E129" i="9"/>
  <c r="D43" i="11" l="1"/>
  <c r="O4" i="6"/>
  <c r="C14" i="11"/>
  <c r="C15" i="11" s="1"/>
  <c r="D15" i="11"/>
  <c r="O14" i="6" l="1"/>
  <c r="P4" i="6"/>
  <c r="U4" i="6"/>
  <c r="C43" i="11"/>
  <c r="D44" i="11"/>
  <c r="C44" i="11" s="1"/>
  <c r="U14" i="6" l="1"/>
  <c r="V4" i="6"/>
  <c r="C4" i="2"/>
  <c r="F4" i="2"/>
  <c r="P15" i="6"/>
  <c r="P14" i="6"/>
  <c r="G4" i="2" l="1"/>
  <c r="F14" i="2"/>
  <c r="D4" i="2"/>
  <c r="C14" i="2"/>
  <c r="V14" i="6"/>
  <c r="V15" i="6"/>
  <c r="J17" i="2" s="1"/>
  <c r="B2" i="7" s="1"/>
  <c r="I4" i="2" l="1"/>
  <c r="I14" i="2" s="1"/>
  <c r="J21" i="2" s="1"/>
  <c r="D14" i="2"/>
  <c r="O7" i="7"/>
  <c r="F7" i="7"/>
  <c r="R7" i="7"/>
  <c r="C7" i="7"/>
  <c r="C26" i="7"/>
  <c r="I7" i="7"/>
  <c r="C42" i="7"/>
  <c r="L7" i="7"/>
  <c r="J4" i="2"/>
  <c r="G14" i="2"/>
  <c r="J19" i="2"/>
  <c r="K4" i="2" l="1"/>
  <c r="J14" i="2"/>
  <c r="J22" i="2" s="1"/>
  <c r="K5" i="2" l="1"/>
  <c r="K6" i="2" s="1"/>
  <c r="K7" i="2" s="1"/>
  <c r="K8" i="2" s="1"/>
  <c r="K9" i="2" s="1"/>
  <c r="K10" i="2" s="1"/>
  <c r="K11" i="2" s="1"/>
  <c r="K12" i="2" s="1"/>
  <c r="K13" i="2" s="1"/>
  <c r="L4" i="2"/>
  <c r="L5" i="2" l="1"/>
  <c r="L6" i="2" s="1"/>
  <c r="L7" i="2" s="1"/>
  <c r="L8" i="2" s="1"/>
  <c r="L9" i="2" s="1"/>
  <c r="L10" i="2" s="1"/>
  <c r="L11" i="2" s="1"/>
  <c r="L12" i="2" s="1"/>
  <c r="L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KPMG</author>
  </authors>
  <commentList>
    <comment ref="I14" authorId="0" shapeId="0" xr:uid="{00000000-0006-0000-0300-000001000000}">
      <text>
        <r>
          <rPr>
            <sz val="8"/>
            <color indexed="81"/>
            <rFont val="Tahoma"/>
            <family val="2"/>
            <charset val="238"/>
          </rPr>
          <t>ocakavame zapornu hodnotu
tato zaporna hodnota ma zodpovedat max. fin. pomoci z SF</t>
        </r>
      </text>
    </comment>
    <comment ref="J14" authorId="0" shapeId="0" xr:uid="{00000000-0006-0000-0300-000002000000}">
      <text>
        <r>
          <rPr>
            <sz val="8"/>
            <color indexed="81"/>
            <rFont val="Tahoma"/>
            <family val="2"/>
            <charset val="238"/>
          </rPr>
          <t>ocakavame kladnu hodnotu (moze byt aj nizko nad nulou)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  <author>Krok Martin</author>
  </authors>
  <commentList>
    <comment ref="AE9" authorId="0" shapeId="0" xr:uid="{7D8A5615-372F-4854-AE64-584AA1B16FDB}">
      <text>
        <r>
          <rPr>
            <b/>
            <sz val="9"/>
            <color indexed="81"/>
            <rFont val="Tahoma"/>
            <family val="2"/>
          </rPr>
          <t>test:</t>
        </r>
        <r>
          <rPr>
            <sz val="9"/>
            <color indexed="81"/>
            <rFont val="Tahoma"/>
            <family val="2"/>
          </rPr>
          <t xml:space="preserve">
615 Velkplosny putac
336 Stala tabula
7550 Publ.
 event, materialy, media
</t>
        </r>
      </text>
    </comment>
    <comment ref="AG10" authorId="1" shapeId="0" xr:uid="{00000000-0006-0000-0D00-000001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Krok Martin</author>
  </authors>
  <commentList>
    <comment ref="AG12" authorId="0" shapeId="0" xr:uid="{00000000-0006-0000-0F00-000001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H12" authorId="0" shapeId="0" xr:uid="{00000000-0006-0000-0F00-000002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I12" authorId="0" shapeId="0" xr:uid="{00000000-0006-0000-0F00-000003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P12" authorId="0" shapeId="0" xr:uid="{00000000-0006-0000-0F00-000004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</commentList>
</comments>
</file>

<file path=xl/sharedStrings.xml><?xml version="1.0" encoding="utf-8"?>
<sst xmlns="http://schemas.openxmlformats.org/spreadsheetml/2006/main" count="1551" uniqueCount="390">
  <si>
    <t>Názov</t>
  </si>
  <si>
    <t>Popis</t>
  </si>
  <si>
    <t>Hodnota</t>
  </si>
  <si>
    <t>Životnosť projektu (t)</t>
  </si>
  <si>
    <t>Referenčné obdobie je počet rokov, na ktorý sa vo finančnej analýze (analýze nákladov a výnosov) uvádzajú predpovede. Predpovede týkajúce sa budúceho trendu projektu by sa mali formulovať na obdobie, ktoré je primerané jeho ekonomicky užitočnému trvaniu a ktoré je dosť dlhé na to, aby zahŕňalo jeho pravdepodobné dlhodobejšie dosahy. Ide o časové obdobie, kedy je možné overiť úspešnosť investície. Trvanie sa mení podľa povahy investície. Referenčný časový horizont v rokoch podľa sektorov je uvedený podľa prílohy 1 Delegovaného nariadenia Komisie (EÚ) 480/2014 z 3. marca 2014, ktorým sa dopĺňa všeobecné nariadenie.</t>
  </si>
  <si>
    <t>Referenčná diskontná sadzba (i)</t>
  </si>
  <si>
    <t>Sociálna diskontná sadzba (r)</t>
  </si>
  <si>
    <t>Cieľom CBA je preukázať pri štrukturálne významných investíciách, že ekonomická čistá súčasná hodnota za dané obdobie a pri stanovenej sociálnej diskontnej sadzbe je kladná.</t>
  </si>
  <si>
    <t>Diskontovanie odhadovaných nákladov a prínosov: keď sa odhadne tok ekonomických nákladov a prínosov, mala by sa uplatniť štandardná diskontovaná metodika peňažného toku pomocou sociálnej diskontnej sadzby</t>
  </si>
  <si>
    <t>Osobné náklady (Cper)</t>
  </si>
  <si>
    <t>Jednotka</t>
  </si>
  <si>
    <t>rok</t>
  </si>
  <si>
    <t>%</t>
  </si>
  <si>
    <t>EUR</t>
  </si>
  <si>
    <t xml:space="preserve">Diskontná sadzba, ktorá sa má používať vo finančnej analýze má informovať investora o alternatívnych kapitálových nákladoch. Môže sa za ňu považovať ušlý výnos najlepšieho alternatívneho projektu.
V prípade verejných investičných projektov spolufinancovaných z fondov sa stanovuje 4 % finančná diskontná sadzbu pre výpočet čistej súčasnej hodnoty investície v stálych cenách roku predloženia žiadosti o NFP.
</t>
  </si>
  <si>
    <t>EUR/hod</t>
  </si>
  <si>
    <t>Čistá súčasná hodnota z projektu</t>
  </si>
  <si>
    <t>Finančné prínosy</t>
  </si>
  <si>
    <t>Ekonomické prínosy</t>
  </si>
  <si>
    <t>koeficient obdobia</t>
  </si>
  <si>
    <t>Finančná (FNPV)</t>
  </si>
  <si>
    <t>Ekonomická (ENPV)</t>
  </si>
  <si>
    <t>Kumulovaná diskont. návratnosť ENPV</t>
  </si>
  <si>
    <t>Obdobie</t>
  </si>
  <si>
    <t>rozdiel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</si>
  <si>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</si>
  <si>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</si>
  <si>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</si>
  <si>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</si>
  <si>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</si>
  <si>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</si>
  <si>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</si>
  <si>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</si>
  <si>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</si>
  <si>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</si>
  <si>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SPOLU</t>
  </si>
  <si>
    <t>Cashflow projektu</t>
  </si>
  <si>
    <t>počet / rok</t>
  </si>
  <si>
    <t>hod.</t>
  </si>
  <si>
    <t>Kvalitatívne prínosy</t>
  </si>
  <si>
    <t>Parameter</t>
  </si>
  <si>
    <t>Počet podaní</t>
  </si>
  <si>
    <t>Výška administratívneho poplatku</t>
  </si>
  <si>
    <t>Počet zamestnancov vybavujúcich agendu</t>
  </si>
  <si>
    <t>Priame prínosy</t>
  </si>
  <si>
    <t>Nepriame prínosy</t>
  </si>
  <si>
    <t>Prínosy spolu</t>
  </si>
  <si>
    <t>Administratívne poplatky</t>
  </si>
  <si>
    <t>Ostatné daňové a nedaňové príjmy</t>
  </si>
  <si>
    <t>Cena ušetreného času používateľa</t>
  </si>
  <si>
    <t>Kvalitatívne prínosy vo finančnom vyjadrení</t>
  </si>
  <si>
    <t>Organizácia</t>
  </si>
  <si>
    <t>Ulica</t>
  </si>
  <si>
    <t>PSČ</t>
  </si>
  <si>
    <t>Web</t>
  </si>
  <si>
    <t>IČO</t>
  </si>
  <si>
    <t>Spracovateľ</t>
  </si>
  <si>
    <t xml:space="preserve">Kontakt na spracovateľa    </t>
  </si>
  <si>
    <t>Hlavička tabuľky</t>
  </si>
  <si>
    <t>Popisná informácia</t>
  </si>
  <si>
    <t>Metodický pokyn k vypracovaniu finančnej analýzy projektu, analýzy nákladov a prínosov projektu a finančnej analýzy žiadateľa o NFP v programovom období 2014 – 2020.</t>
  </si>
  <si>
    <t>Jednotlivé informácie sú farebne odlíšené nasledovne:</t>
  </si>
  <si>
    <t>Automaticky vypočitavané hodnoty</t>
  </si>
  <si>
    <t>Miesto na vpisovanie vlastných hodnôt</t>
  </si>
  <si>
    <t>Preddefinované konštanty</t>
  </si>
  <si>
    <t>Pre projekty zamerané na služby agendových informačných systémov</t>
  </si>
  <si>
    <t>HW</t>
  </si>
  <si>
    <t>SW</t>
  </si>
  <si>
    <t>Všeobecný materiál</t>
  </si>
  <si>
    <t>Variabilné výdavky</t>
  </si>
  <si>
    <t>Výdavky spolu</t>
  </si>
  <si>
    <t>ENPV</t>
  </si>
  <si>
    <t>Aplikačný modul 1</t>
  </si>
  <si>
    <t>Aplikačný modul 2</t>
  </si>
  <si>
    <t>Obstaranie, inštalácia SW produktu vrátane licencie k SW</t>
  </si>
  <si>
    <t>013 Softvér</t>
  </si>
  <si>
    <t>Kód EKO klasifikácie</t>
  </si>
  <si>
    <t>Účet/skupina výdavkov</t>
  </si>
  <si>
    <t>Vytvorenie aplikácie</t>
  </si>
  <si>
    <t>Školenia spojené so SW a aplikáciou</t>
  </si>
  <si>
    <t>518 Ostatné služby</t>
  </si>
  <si>
    <t>Prevádzka vytvoreného riešenia</t>
  </si>
  <si>
    <t>Poplatky vlastníkovi SW produktu - údržba / support k licenciám</t>
  </si>
  <si>
    <t>511 Opravy a udržiavanie</t>
  </si>
  <si>
    <t>Upgrade SW produktu</t>
  </si>
  <si>
    <t>Poplatky za udržanie funkčnosti / dostupnosti aplikácie / update</t>
  </si>
  <si>
    <t>Aplikačná podpora / helpdesk</t>
  </si>
  <si>
    <t>Rozvoj - doplnenie funkcionality aplikácie / upgrade</t>
  </si>
  <si>
    <t>Personálne náklady spojené s prevádzkou SW produktu a aplikácie</t>
  </si>
  <si>
    <t>521 Mzdové výdavky</t>
  </si>
  <si>
    <t>Obstaranie</t>
  </si>
  <si>
    <t>Prevádzka riešenia</t>
  </si>
  <si>
    <t>Nákup, inštalácia a sprevádzkovanie HW 
vrátane systémového SW</t>
  </si>
  <si>
    <t>Nákup, inštalácia a sprevádzkovanie HW
 vrátane systémového SW</t>
  </si>
  <si>
    <t>Školenia spojené s HW</t>
  </si>
  <si>
    <t>022 Samostatné hnuteľné veci
 a súbory hnuteľných vecí</t>
  </si>
  <si>
    <t>Poplatky dodávateľovi podpory HW - údržba/maintenance</t>
  </si>
  <si>
    <t>Upgrade HW</t>
  </si>
  <si>
    <t>Náklady na priestory, energie</t>
  </si>
  <si>
    <t>Personálne náklady spojené s prevádzkou HW</t>
  </si>
  <si>
    <t>Náklady na obstaranie a prevádzku HW</t>
  </si>
  <si>
    <t>Náklady na obstaranie a prevádzku SW</t>
  </si>
  <si>
    <t>Celkové náklady na vlastníctvo (TCO)</t>
  </si>
  <si>
    <t>Rok</t>
  </si>
  <si>
    <t>HW sumár obstaranie</t>
  </si>
  <si>
    <t>HW sumár prevádzka</t>
  </si>
  <si>
    <t xml:space="preserve">Spolu </t>
  </si>
  <si>
    <t>Spolu</t>
  </si>
  <si>
    <t>SW produkty</t>
  </si>
  <si>
    <t>Aplikácie</t>
  </si>
  <si>
    <t>SW produkty - sumár obstaranie</t>
  </si>
  <si>
    <t>SW produkty - sumár prevádzka</t>
  </si>
  <si>
    <t>Aplikácie - sumár obstaranie</t>
  </si>
  <si>
    <t>Aplikácie - sumár prevádzka</t>
  </si>
  <si>
    <t xml:space="preserve">Prvý rok, ktorým výpočet CBA a TCO začína, rok začatia projektu </t>
  </si>
  <si>
    <t>Príloha pre výpočet TCO a čistej súčasnej hodnoty z projektu</t>
  </si>
  <si>
    <t>Názov riešenia</t>
  </si>
  <si>
    <t>112 Zásoby</t>
  </si>
  <si>
    <t>Náklady na existujúce riešenie
(pôvodné riešenie pred realizáciou projektu OP II), ktoré bolo nahradené</t>
  </si>
  <si>
    <t>Kód ISVS z MetaIS</t>
  </si>
  <si>
    <t>Číslo projektu ITMS</t>
  </si>
  <si>
    <t>Vytvorenie riešenia - obstaranie</t>
  </si>
  <si>
    <t>BCR</t>
  </si>
  <si>
    <t>Výstup/funkcionalita projektu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</si>
  <si>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</si>
  <si>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</si>
  <si>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</si>
  <si>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</si>
  <si>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</si>
  <si>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</si>
  <si>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</si>
  <si>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</si>
  <si>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</si>
  <si>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</si>
  <si>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</si>
  <si>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</si>
  <si>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</si>
  <si>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</si>
  <si>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</si>
  <si>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</si>
  <si>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</si>
  <si>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</si>
  <si>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</si>
  <si>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</si>
  <si>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</si>
  <si>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</si>
  <si>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M24</t>
  </si>
  <si>
    <t>Počet dní interné</t>
  </si>
  <si>
    <t>Počet dní externé</t>
  </si>
  <si>
    <t>Pocet FTE interne</t>
  </si>
  <si>
    <t>Pocet FTE externe</t>
  </si>
  <si>
    <t>Rate FTE interné</t>
  </si>
  <si>
    <t>Rate FTE externé</t>
  </si>
  <si>
    <t>Suma interné</t>
  </si>
  <si>
    <t>Suma externé</t>
  </si>
  <si>
    <t>Publicita a informovanosť</t>
  </si>
  <si>
    <t xml:space="preserve">Projektové riadenie </t>
  </si>
  <si>
    <t>INDIKATÍVNY ROZPOČET SPOLU</t>
  </si>
  <si>
    <t>Rozdiel</t>
  </si>
  <si>
    <t>NPV</t>
  </si>
  <si>
    <t>HW (aj systémový SW) sumár obstaranie</t>
  </si>
  <si>
    <t>HW (aj systémový SW) sumár prevádzka</t>
  </si>
  <si>
    <t>Modul 2</t>
  </si>
  <si>
    <t>Modul 3</t>
  </si>
  <si>
    <t>Modul 4</t>
  </si>
  <si>
    <t>Modul N</t>
  </si>
  <si>
    <t>organizácia A</t>
  </si>
  <si>
    <t>organizácia B</t>
  </si>
  <si>
    <t>organizácia C</t>
  </si>
  <si>
    <t>TO BE</t>
  </si>
  <si>
    <t>organizácia ...</t>
  </si>
  <si>
    <t>Výsledná hodnota</t>
  </si>
  <si>
    <t>Všetky prínosové položky sú automaticky vypočítané na základe údajov uvedených v záložkách TCO, spotrebované cloudové služby a Parametre - Agendové IS</t>
  </si>
  <si>
    <t>Všetky výdavkové položky sú automaticky vypočítané na základe údajov uvedených v záložkách TCO a Parametre - Agendové IS</t>
  </si>
  <si>
    <t>FIRR</t>
  </si>
  <si>
    <t>EIRR</t>
  </si>
  <si>
    <t>FNPV</t>
  </si>
  <si>
    <t>pomer prínosov a nákladov</t>
  </si>
  <si>
    <t>finančná vnútorná výnosová miera (%)</t>
  </si>
  <si>
    <t>ekonomická vnútorná výnosová miera (%)</t>
  </si>
  <si>
    <t>Minimálna hodnota</t>
  </si>
  <si>
    <t>-</t>
  </si>
  <si>
    <t>Výsledok CBA</t>
  </si>
  <si>
    <t>Priemerná mzda vo verejnej správe (aktuálna, W_ps)</t>
  </si>
  <si>
    <t xml:space="preserve">Priemerná mzda v NH (Cperc) </t>
  </si>
  <si>
    <t>Náklady IT systém</t>
  </si>
  <si>
    <t>FTE úradník</t>
  </si>
  <si>
    <t>FTE</t>
  </si>
  <si>
    <t>Administrtívny poplatok</t>
  </si>
  <si>
    <t>človeko-hod.</t>
  </si>
  <si>
    <t>Cena ušetreného času používateľa
(S pravidlom polovice)</t>
  </si>
  <si>
    <t>Cena ušetreného času úradníka</t>
  </si>
  <si>
    <r>
      <t xml:space="preserve">Materiálové náklady na 1 podanie </t>
    </r>
    <r>
      <rPr>
        <i/>
        <sz val="11"/>
        <color theme="1"/>
        <rFont val="Calibri"/>
        <family val="2"/>
        <charset val="238"/>
        <scheme val="minor"/>
      </rPr>
      <t xml:space="preserve">(napr. Poštovné (0,83 EUR)+Tlač (0,02 EUR)+Papier (0,01 EUR)+Obálka (0,03 EUR). Zhotoviteľ štúdie doplní skutočné náklady)
</t>
    </r>
  </si>
  <si>
    <t>Materiálové náklady</t>
  </si>
  <si>
    <t>Náklady na budúce riešenie</t>
  </si>
  <si>
    <t>Čas potrebný na vypracovanie a doručenie podania (ušetrený čas používateľa)</t>
  </si>
  <si>
    <t>Trvanie spracovania podania (ušetrený čas úradníka)</t>
  </si>
  <si>
    <t>Zníženie kvalitatívnych prínosov</t>
  </si>
  <si>
    <t>Zníženie očakávaného ušetreného času úradníka</t>
  </si>
  <si>
    <t>Zníženie očakávaného ušetreného času používateľa</t>
  </si>
  <si>
    <t>Zníženie počtu podaní v budúcom stave</t>
  </si>
  <si>
    <t>Zvýšenie nákladov - TCO celkovo</t>
  </si>
  <si>
    <t>Zvýšenie CAPEX</t>
  </si>
  <si>
    <t>Aplikačný modul N</t>
  </si>
  <si>
    <t>Minimálny počet MD</t>
  </si>
  <si>
    <t>Maximálny počet MD</t>
  </si>
  <si>
    <t>Priemerný MD rate</t>
  </si>
  <si>
    <t xml:space="preserve">Modul 1 </t>
  </si>
  <si>
    <t>Maximálna suma</t>
  </si>
  <si>
    <t>Minimálna suma</t>
  </si>
  <si>
    <t>Vyplní oslovený dodávateľ</t>
  </si>
  <si>
    <t>Ročná prevádzka celého systému (SLA) vrátane zmenových konaní</t>
  </si>
  <si>
    <t>Vyplní spracovateľ projektu</t>
  </si>
  <si>
    <t>Výstup/funkcionalita projektu
(všetky náklady vrátane analýzy, dizajnu, testovania a nasadenia)</t>
  </si>
  <si>
    <t>Vysvetlenie rozptylu medzi minimálnou a maximálnou sumou 
(nepovinné)</t>
  </si>
  <si>
    <t>Rozdiel v nákladoch medzi existujúcim a navrhovaným riešením</t>
  </si>
  <si>
    <t>Modul 1</t>
  </si>
  <si>
    <t>Prínosy</t>
  </si>
  <si>
    <t xml:space="preserve">Úradníci (€) </t>
  </si>
  <si>
    <t>Občania (€)</t>
  </si>
  <si>
    <t>Úradníci (FTE)</t>
  </si>
  <si>
    <t>Aplikačný modul 3</t>
  </si>
  <si>
    <t>IT - CAPEX</t>
  </si>
  <si>
    <t>IT - OPEX</t>
  </si>
  <si>
    <t>N/A</t>
  </si>
  <si>
    <t>Nevyčíslené spoločenské prínosy</t>
  </si>
  <si>
    <t>...</t>
  </si>
  <si>
    <t>Aplikačný modul - SW a Aplikácie</t>
  </si>
  <si>
    <t>Aplikačný modul - HW</t>
  </si>
  <si>
    <t>(prosíme doplniť)...</t>
  </si>
  <si>
    <r>
      <t xml:space="preserve">Sem prosím vložte procesnú mapu stavu </t>
    </r>
    <r>
      <rPr>
        <b/>
        <sz val="11"/>
        <color theme="1"/>
        <rFont val="Calibri"/>
        <family val="2"/>
        <charset val="238"/>
        <scheme val="minor"/>
      </rPr>
      <t>AS IS</t>
    </r>
    <r>
      <rPr>
        <sz val="11"/>
        <color theme="1"/>
        <rFont val="Calibri"/>
        <family val="2"/>
        <charset val="238"/>
        <scheme val="minor"/>
      </rPr>
      <t xml:space="preserve"> a stavu </t>
    </r>
    <r>
      <rPr>
        <b/>
        <sz val="11"/>
        <color theme="1"/>
        <rFont val="Calibri"/>
        <family val="2"/>
        <charset val="238"/>
        <scheme val="minor"/>
      </rPr>
      <t>TO BE</t>
    </r>
  </si>
  <si>
    <t>napr.</t>
  </si>
  <si>
    <t>AS IS</t>
  </si>
  <si>
    <t>Procesy na strane úradníka (časové hodnoty)</t>
  </si>
  <si>
    <t>Proces č. 1</t>
  </si>
  <si>
    <t>Procesný krok č. 1</t>
  </si>
  <si>
    <t>Procesný krok č. 2</t>
  </si>
  <si>
    <t>Procesný krok č. 3</t>
  </si>
  <si>
    <t>Proces č. 2</t>
  </si>
  <si>
    <t>Zdroj</t>
  </si>
  <si>
    <t>prosím uveďte zdroj, v prípade vzorového prieskumu prosím vyplňte hodnoty za jednotlivé merania</t>
  </si>
  <si>
    <t>Meranie č. 1</t>
  </si>
  <si>
    <t>Meranie č. 2</t>
  </si>
  <si>
    <t>Meranie č. 3</t>
  </si>
  <si>
    <t>Meranie č. 4</t>
  </si>
  <si>
    <t>Meranie č. 5</t>
  </si>
  <si>
    <t>Meranie č. 6</t>
  </si>
  <si>
    <t>Meranie č. 7</t>
  </si>
  <si>
    <t>Meranie č. 8</t>
  </si>
  <si>
    <t>Meranie č. 9</t>
  </si>
  <si>
    <t>Meranie č. 10</t>
  </si>
  <si>
    <t>Meranie č. 11</t>
  </si>
  <si>
    <t>Meranie č. 12</t>
  </si>
  <si>
    <t>Meranie č. 13</t>
  </si>
  <si>
    <t>Meranie č. 14</t>
  </si>
  <si>
    <t>Meranie č. 15</t>
  </si>
  <si>
    <t>Meranie č. 16</t>
  </si>
  <si>
    <t>Meranie č. 17</t>
  </si>
  <si>
    <t>Meranie č. 18</t>
  </si>
  <si>
    <t>Meranie č. 19</t>
  </si>
  <si>
    <t>Meranie č. 20</t>
  </si>
  <si>
    <t>Meranie č. 21</t>
  </si>
  <si>
    <t>Meranie č. 22</t>
  </si>
  <si>
    <t>Meranie č. 23</t>
  </si>
  <si>
    <t>Meranie č. 24</t>
  </si>
  <si>
    <t>Meranie č. 25</t>
  </si>
  <si>
    <t>Meranie č. 26</t>
  </si>
  <si>
    <t>Meranie č. 27</t>
  </si>
  <si>
    <t>Meranie č. 28</t>
  </si>
  <si>
    <t>Meranie č. 29</t>
  </si>
  <si>
    <t>Meranie č. 30</t>
  </si>
  <si>
    <t>Procesy na strane občana (časové hodnoty)</t>
  </si>
  <si>
    <t>prosím doplňte časové trvanie aktivity (vložením "1")</t>
  </si>
  <si>
    <t>Zoznam hárkov s vysvetlením a pokynmi</t>
  </si>
  <si>
    <t>Sumarizácia</t>
  </si>
  <si>
    <t>CBA</t>
  </si>
  <si>
    <t>Analyza citlivosti</t>
  </si>
  <si>
    <t>Výdavky</t>
  </si>
  <si>
    <t>Parametre</t>
  </si>
  <si>
    <t>TCO</t>
  </si>
  <si>
    <t>TCO Alt. 1 - SW</t>
  </si>
  <si>
    <t>TCO Alt. 1 - HW</t>
  </si>
  <si>
    <t>TCO Alt. 2 - SW</t>
  </si>
  <si>
    <t>TCO Alt. 2 - HW</t>
  </si>
  <si>
    <t>Rozpočet - vývoj aplikácii</t>
  </si>
  <si>
    <t>Rozdiel
(voči min. riešenia navrhovaneho obstarávateĹom)</t>
  </si>
  <si>
    <t>Popis zmien v alternatívnom riešení
(nepovinné)</t>
  </si>
  <si>
    <t>Alternatívne riešeine
(nepovinné)</t>
  </si>
  <si>
    <t>Riešenie navrhované obstarávateľom</t>
  </si>
  <si>
    <t>Slepý rozpočet</t>
  </si>
  <si>
    <t>Faktory</t>
  </si>
  <si>
    <t>Meranie prínosov</t>
  </si>
  <si>
    <t>Procesné mapy</t>
  </si>
  <si>
    <t>Procesy AS IS</t>
  </si>
  <si>
    <t>Procesy TO BE</t>
  </si>
  <si>
    <t>Hárok</t>
  </si>
  <si>
    <t>Účel hárku</t>
  </si>
  <si>
    <t>Vymenovanie a popísanie nevyčíslených spoločenských prínosov</t>
  </si>
  <si>
    <t>Sumarizácia výsledkov CBA podľa prínosov a modulov</t>
  </si>
  <si>
    <t>Výsledky CBA na agregátnej úrovni, výpočet BCR</t>
  </si>
  <si>
    <t>Žiadne</t>
  </si>
  <si>
    <t>Vstupy od zhotoviteľa (žlté polia)</t>
  </si>
  <si>
    <t>Automatický výpočet citlivosti výsledkov CBA na zmeny parametrov</t>
  </si>
  <si>
    <t>Výpočet prínosov projektu na základe vstupných parametrov</t>
  </si>
  <si>
    <t>Výpočet výdavkov projektu na základe vstupných parametrov</t>
  </si>
  <si>
    <t>Polia "Ostatné daňové a nedaňové príjmy" (ak projekt také generuje)</t>
  </si>
  <si>
    <t>Vstupné parametre pre jednotlivé moduly/životné situácie: počty podaní, trvania času</t>
  </si>
  <si>
    <t>Všetky relevantné žlté polia</t>
  </si>
  <si>
    <t>Zhrnutie celkových nákladov na vlastníctvo oboch alternatív projektu</t>
  </si>
  <si>
    <t xml:space="preserve">Náklady na vlastníctvo softvéru alternatívy 1 (AS IS) </t>
  </si>
  <si>
    <t xml:space="preserve">Náklady na vlastníctvo hardvéru alternatívy 1 (AS IS) </t>
  </si>
  <si>
    <t xml:space="preserve">Náklady na vlastníctvo softvéru alternatívy 2 (TO BE) </t>
  </si>
  <si>
    <t>Náklady na vlastníctvo hardvéru alternatívy 2 (TO BE)</t>
  </si>
  <si>
    <t>Všetky relevantné žlté polia a časové trvanie projektu</t>
  </si>
  <si>
    <t>Vyplnia dodávateľia, oslovení v procese trhovej konzultácie</t>
  </si>
  <si>
    <t>Zoznam modulov s ich opisom a harmonogramom</t>
  </si>
  <si>
    <t>Spoločné vstupné parametre pre ocenenie prínosov a výpočet CBA</t>
  </si>
  <si>
    <t>Aktuálne priemerné mzdy v hospodárstve podľa ŠÚ SR, rok začiatku projektu</t>
  </si>
  <si>
    <t xml:space="preserve">Slúži na rozdelenie prínosov podľa jednotlivých úradov (ak je to možné) 
a na ex-post monitorovanie dosahovania prínosov. </t>
  </si>
  <si>
    <t xml:space="preserve">V procese prípravy štúdie vyplní iba žlté stĺpce označené ako "Alt. 2", ktoré rozdeľujú prínosy podľa úradov </t>
  </si>
  <si>
    <t>Procesné mapy súčasného a budúceho stavu biznis procesov.</t>
  </si>
  <si>
    <t>Procesné mapy ako obrázky.</t>
  </si>
  <si>
    <t xml:space="preserve">Zdroj dát pre odhad časovej náročnosti súčasných procesov. </t>
  </si>
  <si>
    <t xml:space="preserve">Zdroj dát pre odhad časovej náročnosti budúcich procesov. </t>
  </si>
  <si>
    <t>Relevantné merania podľa procesov a procesných krokov.</t>
  </si>
  <si>
    <t>Riadenie projektu</t>
  </si>
  <si>
    <t>Riadenie a publicita</t>
  </si>
  <si>
    <t>Projektové riadenie</t>
  </si>
  <si>
    <t>Počet podaní / volaní</t>
  </si>
  <si>
    <t>Priemerná mesačná hrubá mzda vo verejnej správe za 1. - 4. Q./2017 (obdobie aktualizovať k času predloženia dokumentu), podľa ŠÚ SR</t>
  </si>
  <si>
    <t>Priemerná mesačná hrubá mzda v národnom hospodárstve SR za 1. - 4. Q./2017 (obdobie aktualizovať k času predloženia dokumentu), podľa ŠÚ SR</t>
  </si>
  <si>
    <t>Fond pracovnej doby - VS (FPDvs)</t>
  </si>
  <si>
    <t>hod/rok</t>
  </si>
  <si>
    <t>Fond pracovnej doby - NH (FPDnh)</t>
  </si>
  <si>
    <t xml:space="preserve">Cper = (W_ps * Odvody) / Fond pracovnej doby. Odvody (SP, ZP, DP) sú 35,2%“. Osobné náklady sú faktorom prevádzkových variabilných nákladov.
</t>
  </si>
  <si>
    <t>Rok 2019 má dokopy 250 pracovných dní, t.j. 2000 pracovných hodín. S platenými sviatkami má rok 261 pracovných dní, t.j. 2088 pracovných hodín.. 8 hodinový pracovný čas (obdobie aktualizovať k času predloženia dokumentu), podľa https://calendar.zoznam.sk/worktime-sksk.php?hy=2019</t>
  </si>
  <si>
    <t>Rok 2019 má dokopy 250 pracovných dní, t.j. 1875 pracovných hodín. S platenými sviatkami má rok 261 pracovných dní, t.j. 1957.5 pracovných hodín. 7,5 hodinový pracovný čas (obdobie aktualizovať k času predloženia dokumentu), podľa https://calendar.zoznam.sk/worktime-sksk.php?hy=2019</t>
  </si>
  <si>
    <t>Položka</t>
  </si>
  <si>
    <t>Merná jednotka</t>
  </si>
  <si>
    <t>Počet</t>
  </si>
  <si>
    <t>Jednotková cena (eur)</t>
  </si>
  <si>
    <t>Celková suma (eur)</t>
  </si>
  <si>
    <t>Zdroj ceny</t>
  </si>
  <si>
    <t>Rozpočet - HW a licencie</t>
  </si>
  <si>
    <t>Detailný rozpočet pre vývoj navrhovaného riešenia (TO BE)</t>
  </si>
  <si>
    <t>Položkový rozpočet pre nákup licencií a HW (TO BE)</t>
  </si>
  <si>
    <t>Nákup krabicového SW</t>
  </si>
  <si>
    <t>Dodatočná úprava krabicového SW / Vývoj riešenia</t>
  </si>
  <si>
    <t>Názov SW</t>
  </si>
  <si>
    <t>počet kusov</t>
  </si>
  <si>
    <t>Cena za kus</t>
  </si>
  <si>
    <t>Cena spolu</t>
  </si>
  <si>
    <t>637003/637004</t>
  </si>
  <si>
    <t>Integrácie a migrácie (modulov)</t>
  </si>
  <si>
    <t>Výstupné náklady</t>
  </si>
  <si>
    <t>Zmluvné poplaky</t>
  </si>
  <si>
    <t>Technologické požiadavky</t>
  </si>
  <si>
    <t>SW a Aplikácie - výstupné náklady</t>
  </si>
  <si>
    <t>SW a Aplikácie - Výstupné náklady</t>
  </si>
  <si>
    <t>Popis
(Vrátane zdôvodnenia zvoleného technologického variantu - IaaS, PaaS, vývoj vlastnej aplikácie, COTS riešenie)</t>
  </si>
  <si>
    <t>"Out of scope" - HW nesúvisiaci priamo s projektom</t>
  </si>
  <si>
    <t>Aho</t>
  </si>
  <si>
    <t>Koncová služba</t>
  </si>
  <si>
    <t>Koncová služba 1</t>
  </si>
  <si>
    <t>Koncová služba 2</t>
  </si>
  <si>
    <t>Koncová služba N</t>
  </si>
  <si>
    <t>Koncová služba 3, Koncová služba 4</t>
  </si>
  <si>
    <t>TO BE - AS IS (€, NPV)</t>
  </si>
  <si>
    <t>TO BE - AS IS (€, SUM)</t>
  </si>
  <si>
    <t>Kontrola TO BE</t>
  </si>
  <si>
    <t>Finančný cashflow (s DPH)</t>
  </si>
  <si>
    <t>Ekonomický cashflow (bez DPH)</t>
  </si>
  <si>
    <t>Náklady s DPH</t>
  </si>
  <si>
    <t>ekonomická čistá súčasná hodnota (eur bez DPH)</t>
  </si>
  <si>
    <t>finančná čistá súčasná hodnota (eur s DPH)</t>
  </si>
  <si>
    <t>Riadenie projektu a publicita</t>
  </si>
  <si>
    <t>Školenia spojené s HW -
Projektová dokumentácia pre stavebné úpravy</t>
  </si>
  <si>
    <t>su_633</t>
  </si>
  <si>
    <t>peter.lukac@apa.sk</t>
  </si>
  <si>
    <t>Mgr. Peter Lukáč, PhD.</t>
  </si>
  <si>
    <t>Pôdohospodárska platobná agentúra</t>
  </si>
  <si>
    <t xml:space="preserve">Hraničná 4826/12 </t>
  </si>
  <si>
    <t xml:space="preserve"> 81526 Bratislava</t>
  </si>
  <si>
    <t>https://www.apa.sk</t>
  </si>
  <si>
    <t>Moderné technológie v PPA</t>
  </si>
  <si>
    <t>Riadenia projektu</t>
  </si>
  <si>
    <t>Migračné aktivity</t>
  </si>
  <si>
    <t>Auditne cinnosti</t>
  </si>
  <si>
    <t>Expertne sluzby</t>
  </si>
  <si>
    <t>Publicita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</si>
</sst>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0.0%"/>
    <numFmt numFmtId="168" formatCode="#,##0_ ;\-#,##0;\-;@"/>
    <numFmt numFmtId="169" formatCode="0.00;\-0.00;\-;@"/>
  </numFmts>
  <fonts count="7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18"/>
      <name val="Arial"/>
      <family val="2"/>
      <charset val="238"/>
    </font>
    <font>
      <sz val="11"/>
      <color theme="1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8"/>
      <color rgb="FFFA7D0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9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9"/>
      <color theme="2" tint="-0.249977111117893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FA7D00"/>
      <name val="Calibri"/>
      <family val="2"/>
      <charset val="238"/>
      <scheme val="minor"/>
    </font>
    <font>
      <sz val="8"/>
      <color rgb="FFFA7D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006100"/>
      <name val="Arial Narrow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6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5" tint="-0.249977111117893"/>
      <name val="Arial"/>
      <family val="2"/>
      <charset val="238"/>
    </font>
    <font>
      <sz val="11"/>
      <color theme="5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sz val="9"/>
      <color theme="5" tint="-0.249977111117893"/>
      <name val="Calibri"/>
      <family val="2"/>
      <charset val="238"/>
      <scheme val="minor"/>
    </font>
    <font>
      <b/>
      <sz val="9"/>
      <color theme="5" tint="-0.249977111117893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81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theme="2" tint="-0.249977111117893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theme="2" tint="-0.249977111117893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theme="2" tint="-0.249977111117893"/>
      </right>
      <top style="medium">
        <color indexed="64"/>
      </top>
      <bottom style="thin">
        <color rgb="FFB2B2B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medium">
        <color auto="1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medium">
        <color auto="1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theme="2" tint="-0.249977111117893"/>
      </right>
      <top/>
      <bottom style="thin">
        <color rgb="FFB2B2B2"/>
      </bottom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auto="1"/>
      </right>
      <top/>
      <bottom style="thin">
        <color theme="2" tint="-0.249977111117893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4659260841701"/>
      </right>
      <top style="medium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medium">
        <color auto="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3" borderId="0" applyNumberFormat="0" applyBorder="0" applyAlignment="0" applyProtection="0"/>
    <xf numFmtId="0" fontId="7" fillId="4" borderId="16" applyNumberFormat="0" applyAlignment="0" applyProtection="0"/>
    <xf numFmtId="0" fontId="2" fillId="5" borderId="17" applyNumberFormat="0" applyFont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811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/>
    </xf>
    <xf numFmtId="0" fontId="3" fillId="2" borderId="1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4" fillId="6" borderId="14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9" fillId="6" borderId="15" xfId="0" applyFont="1" applyFill="1" applyBorder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0" fillId="6" borderId="32" xfId="0" applyFill="1" applyBorder="1" applyAlignment="1">
      <alignment horizontal="left" vertical="top" wrapText="1"/>
    </xf>
    <xf numFmtId="0" fontId="0" fillId="7" borderId="15" xfId="0" applyFill="1" applyBorder="1" applyAlignment="1">
      <alignment vertical="top" wrapText="1"/>
    </xf>
    <xf numFmtId="0" fontId="0" fillId="7" borderId="26" xfId="0" applyFill="1" applyBorder="1" applyAlignment="1">
      <alignment vertical="top" wrapText="1"/>
    </xf>
    <xf numFmtId="0" fontId="11" fillId="7" borderId="5" xfId="0" applyFont="1" applyFill="1" applyBorder="1" applyAlignment="1">
      <alignment vertical="top" wrapText="1"/>
    </xf>
    <xf numFmtId="0" fontId="9" fillId="7" borderId="0" xfId="0" applyFont="1" applyFill="1" applyBorder="1" applyAlignment="1">
      <alignment horizontal="center" vertical="top" wrapText="1"/>
    </xf>
    <xf numFmtId="0" fontId="0" fillId="6" borderId="18" xfId="0" applyFill="1" applyBorder="1" applyAlignment="1">
      <alignment horizontal="left" vertical="top" wrapText="1"/>
    </xf>
    <xf numFmtId="0" fontId="9" fillId="7" borderId="0" xfId="0" applyFont="1" applyFill="1" applyBorder="1" applyAlignment="1">
      <alignment horizontal="left" vertical="top" wrapText="1"/>
    </xf>
    <xf numFmtId="0" fontId="0" fillId="7" borderId="0" xfId="0" applyFill="1" applyBorder="1" applyAlignment="1">
      <alignment vertical="top" wrapText="1"/>
    </xf>
    <xf numFmtId="0" fontId="0" fillId="7" borderId="25" xfId="0" applyFill="1" applyBorder="1" applyAlignment="1">
      <alignment vertical="top" wrapText="1"/>
    </xf>
    <xf numFmtId="0" fontId="11" fillId="7" borderId="27" xfId="0" applyFont="1" applyFill="1" applyBorder="1" applyAlignment="1">
      <alignment vertical="top" wrapText="1"/>
    </xf>
    <xf numFmtId="0" fontId="0" fillId="7" borderId="24" xfId="0" applyFill="1" applyBorder="1" applyAlignment="1">
      <alignment vertical="top" wrapText="1"/>
    </xf>
    <xf numFmtId="0" fontId="11" fillId="7" borderId="6" xfId="0" applyFont="1" applyFill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4" fontId="7" fillId="4" borderId="16" xfId="2" applyNumberFormat="1" applyAlignment="1">
      <alignment horizontal="right" vertical="top" wrapText="1"/>
    </xf>
    <xf numFmtId="4" fontId="7" fillId="4" borderId="36" xfId="2" applyNumberFormat="1" applyBorder="1" applyAlignment="1">
      <alignment horizontal="right" vertical="top" wrapText="1"/>
    </xf>
    <xf numFmtId="0" fontId="9" fillId="7" borderId="6" xfId="0" applyFont="1" applyFill="1" applyBorder="1" applyAlignment="1">
      <alignment horizontal="left" vertical="top" wrapText="1"/>
    </xf>
    <xf numFmtId="4" fontId="7" fillId="4" borderId="37" xfId="2" applyNumberFormat="1" applyBorder="1" applyAlignment="1">
      <alignment horizontal="right" vertical="top" wrapText="1"/>
    </xf>
    <xf numFmtId="4" fontId="6" fillId="3" borderId="0" xfId="1" applyNumberFormat="1" applyBorder="1" applyAlignment="1">
      <alignment horizontal="right" vertical="top" wrapText="1"/>
    </xf>
    <xf numFmtId="0" fontId="7" fillId="4" borderId="16" xfId="2" applyAlignment="1">
      <alignment horizontal="left" vertical="top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4" fontId="7" fillId="4" borderId="42" xfId="2" applyNumberFormat="1" applyBorder="1" applyAlignment="1">
      <alignment horizontal="right" vertical="top" wrapText="1"/>
    </xf>
    <xf numFmtId="4" fontId="7" fillId="4" borderId="45" xfId="2" applyNumberFormat="1" applyBorder="1" applyAlignment="1">
      <alignment horizontal="right" vertical="top" wrapText="1"/>
    </xf>
    <xf numFmtId="3" fontId="7" fillId="4" borderId="42" xfId="2" applyNumberFormat="1" applyBorder="1" applyAlignment="1">
      <alignment horizontal="right" vertical="top" wrapText="1"/>
    </xf>
    <xf numFmtId="0" fontId="15" fillId="0" borderId="0" xfId="0" applyFont="1" applyBorder="1"/>
    <xf numFmtId="0" fontId="0" fillId="6" borderId="33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0" borderId="70" xfId="0" applyBorder="1" applyAlignment="1">
      <alignment horizontal="left" vertical="top" wrapText="1"/>
    </xf>
    <xf numFmtId="0" fontId="9" fillId="7" borderId="69" xfId="0" applyFont="1" applyFill="1" applyBorder="1" applyAlignment="1">
      <alignment horizontal="left" vertical="top" wrapText="1"/>
    </xf>
    <xf numFmtId="0" fontId="0" fillId="7" borderId="29" xfId="0" applyFill="1" applyBorder="1" applyAlignment="1">
      <alignment vertical="top" wrapText="1"/>
    </xf>
    <xf numFmtId="0" fontId="11" fillId="7" borderId="30" xfId="0" applyFont="1" applyFill="1" applyBorder="1" applyAlignment="1">
      <alignment vertical="top" wrapText="1"/>
    </xf>
    <xf numFmtId="4" fontId="7" fillId="4" borderId="71" xfId="2" applyNumberFormat="1" applyBorder="1" applyAlignment="1">
      <alignment horizontal="right" vertical="top" wrapText="1"/>
    </xf>
    <xf numFmtId="4" fontId="7" fillId="4" borderId="72" xfId="2" applyNumberFormat="1" applyBorder="1" applyAlignment="1">
      <alignment horizontal="right" vertical="top" wrapText="1"/>
    </xf>
    <xf numFmtId="4" fontId="7" fillId="4" borderId="73" xfId="2" applyNumberFormat="1" applyBorder="1" applyAlignment="1">
      <alignment horizontal="right" vertical="top" wrapText="1"/>
    </xf>
    <xf numFmtId="4" fontId="7" fillId="4" borderId="74" xfId="2" applyNumberFormat="1" applyBorder="1" applyAlignment="1">
      <alignment horizontal="right" vertical="top" wrapText="1"/>
    </xf>
    <xf numFmtId="4" fontId="7" fillId="4" borderId="76" xfId="2" applyNumberFormat="1" applyBorder="1" applyAlignment="1">
      <alignment horizontal="right" vertical="top" wrapText="1"/>
    </xf>
    <xf numFmtId="0" fontId="0" fillId="0" borderId="75" xfId="0" applyBorder="1" applyAlignment="1">
      <alignment horizontal="left" vertical="top" wrapText="1"/>
    </xf>
    <xf numFmtId="0" fontId="10" fillId="6" borderId="35" xfId="0" applyFont="1" applyFill="1" applyBorder="1" applyAlignment="1">
      <alignment horizontal="left" vertical="top" wrapText="1"/>
    </xf>
    <xf numFmtId="0" fontId="0" fillId="6" borderId="27" xfId="0" applyFill="1" applyBorder="1" applyAlignment="1">
      <alignment horizontal="left" vertical="top" wrapText="1"/>
    </xf>
    <xf numFmtId="4" fontId="7" fillId="4" borderId="77" xfId="2" applyNumberFormat="1" applyBorder="1" applyAlignment="1">
      <alignment horizontal="right" vertical="top" wrapText="1"/>
    </xf>
    <xf numFmtId="4" fontId="7" fillId="4" borderId="78" xfId="2" applyNumberFormat="1" applyBorder="1" applyAlignment="1">
      <alignment horizontal="right" vertical="top" wrapText="1"/>
    </xf>
    <xf numFmtId="4" fontId="7" fillId="4" borderId="79" xfId="2" applyNumberFormat="1" applyBorder="1" applyAlignment="1">
      <alignment horizontal="right" vertical="top" wrapText="1"/>
    </xf>
    <xf numFmtId="0" fontId="0" fillId="6" borderId="8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6" fillId="3" borderId="80" xfId="1" applyBorder="1" applyAlignment="1">
      <alignment horizontal="right" vertical="top" wrapText="1"/>
    </xf>
    <xf numFmtId="4" fontId="7" fillId="4" borderId="36" xfId="2" applyNumberFormat="1" applyBorder="1" applyAlignment="1">
      <alignment horizontal="left" vertical="top" wrapText="1"/>
    </xf>
    <xf numFmtId="4" fontId="7" fillId="4" borderId="81" xfId="2" applyNumberFormat="1" applyBorder="1" applyAlignment="1">
      <alignment horizontal="right" vertical="top" wrapText="1"/>
    </xf>
    <xf numFmtId="4" fontId="7" fillId="4" borderId="82" xfId="2" applyNumberFormat="1" applyBorder="1" applyAlignment="1">
      <alignment horizontal="right" vertical="top" wrapText="1"/>
    </xf>
    <xf numFmtId="4" fontId="7" fillId="4" borderId="83" xfId="2" applyNumberFormat="1" applyBorder="1" applyAlignment="1">
      <alignment horizontal="right" vertical="top"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3" fontId="7" fillId="4" borderId="14" xfId="2" applyNumberFormat="1" applyBorder="1" applyAlignment="1">
      <alignment horizontal="right" vertical="top" wrapText="1"/>
    </xf>
    <xf numFmtId="3" fontId="7" fillId="4" borderId="24" xfId="2" applyNumberFormat="1" applyBorder="1" applyAlignment="1">
      <alignment horizontal="right" vertical="top" wrapText="1"/>
    </xf>
    <xf numFmtId="3" fontId="7" fillId="4" borderId="15" xfId="2" applyNumberFormat="1" applyBorder="1" applyAlignment="1">
      <alignment horizontal="right" vertical="top" wrapText="1"/>
    </xf>
    <xf numFmtId="0" fontId="0" fillId="0" borderId="8" xfId="0" applyBorder="1" applyAlignment="1">
      <alignment horizontal="left" vertical="top" wrapText="1"/>
    </xf>
    <xf numFmtId="0" fontId="0" fillId="0" borderId="8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6" borderId="22" xfId="0" applyFont="1" applyFill="1" applyBorder="1" applyAlignment="1">
      <alignment horizontal="center" vertical="top" wrapText="1"/>
    </xf>
    <xf numFmtId="3" fontId="7" fillId="4" borderId="14" xfId="2" applyNumberFormat="1" applyBorder="1" applyAlignment="1">
      <alignment vertical="top" wrapText="1"/>
    </xf>
    <xf numFmtId="3" fontId="7" fillId="4" borderId="24" xfId="2" applyNumberFormat="1" applyBorder="1" applyAlignment="1">
      <alignment vertical="top" wrapText="1"/>
    </xf>
    <xf numFmtId="3" fontId="7" fillId="4" borderId="15" xfId="2" applyNumberFormat="1" applyBorder="1" applyAlignment="1">
      <alignment vertical="top" wrapText="1"/>
    </xf>
    <xf numFmtId="0" fontId="9" fillId="10" borderId="6" xfId="0" applyFont="1" applyFill="1" applyBorder="1" applyAlignment="1">
      <alignment horizontal="left" vertical="top" wrapText="1"/>
    </xf>
    <xf numFmtId="0" fontId="9" fillId="7" borderId="30" xfId="0" applyFont="1" applyFill="1" applyBorder="1" applyAlignment="1">
      <alignment horizontal="left" vertical="top" wrapText="1"/>
    </xf>
    <xf numFmtId="0" fontId="9" fillId="11" borderId="6" xfId="0" applyFont="1" applyFill="1" applyBorder="1" applyAlignment="1">
      <alignment horizontal="left" vertical="top" wrapText="1"/>
    </xf>
    <xf numFmtId="3" fontId="7" fillId="4" borderId="72" xfId="2" applyNumberFormat="1" applyBorder="1" applyAlignment="1">
      <alignment horizontal="right" vertical="top" wrapText="1"/>
    </xf>
    <xf numFmtId="3" fontId="7" fillId="4" borderId="73" xfId="2" applyNumberFormat="1" applyBorder="1" applyAlignment="1">
      <alignment horizontal="right" vertical="top" wrapText="1"/>
    </xf>
    <xf numFmtId="3" fontId="7" fillId="4" borderId="74" xfId="2" applyNumberFormat="1" applyBorder="1" applyAlignment="1">
      <alignment horizontal="right" vertical="top" wrapText="1"/>
    </xf>
    <xf numFmtId="0" fontId="9" fillId="10" borderId="30" xfId="0" applyFont="1" applyFill="1" applyBorder="1" applyAlignment="1">
      <alignment horizontal="left" vertical="top" wrapText="1"/>
    </xf>
    <xf numFmtId="0" fontId="9" fillId="11" borderId="30" xfId="0" applyFont="1" applyFill="1" applyBorder="1" applyAlignment="1">
      <alignment horizontal="left" vertical="top" wrapText="1"/>
    </xf>
    <xf numFmtId="0" fontId="30" fillId="0" borderId="0" xfId="0" applyFont="1" applyAlignment="1">
      <alignment horizontal="center"/>
    </xf>
    <xf numFmtId="0" fontId="31" fillId="0" borderId="0" xfId="0" applyFont="1"/>
    <xf numFmtId="49" fontId="31" fillId="0" borderId="0" xfId="0" applyNumberFormat="1" applyFont="1"/>
    <xf numFmtId="3" fontId="7" fillId="4" borderId="73" xfId="2" applyNumberFormat="1" applyBorder="1"/>
    <xf numFmtId="0" fontId="29" fillId="0" borderId="0" xfId="0" applyFont="1" applyAlignment="1">
      <alignment horizontal="center"/>
    </xf>
    <xf numFmtId="0" fontId="31" fillId="0" borderId="0" xfId="0" applyFont="1" applyBorder="1" applyAlignment="1">
      <alignment horizontal="center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9" fillId="0" borderId="0" xfId="0" applyFont="1" applyAlignment="1"/>
    <xf numFmtId="0" fontId="30" fillId="0" borderId="0" xfId="0" applyFont="1" applyBorder="1" applyAlignment="1"/>
    <xf numFmtId="0" fontId="0" fillId="0" borderId="0" xfId="0" applyBorder="1"/>
    <xf numFmtId="0" fontId="31" fillId="0" borderId="0" xfId="0" applyFont="1" applyBorder="1" applyAlignment="1"/>
    <xf numFmtId="0" fontId="9" fillId="7" borderId="69" xfId="0" applyFont="1" applyFill="1" applyBorder="1" applyAlignment="1">
      <alignment horizontal="center" vertical="top" wrapText="1"/>
    </xf>
    <xf numFmtId="3" fontId="7" fillId="4" borderId="36" xfId="2" applyNumberFormat="1" applyBorder="1"/>
    <xf numFmtId="3" fontId="7" fillId="4" borderId="88" xfId="2" applyNumberFormat="1" applyBorder="1"/>
    <xf numFmtId="0" fontId="0" fillId="6" borderId="89" xfId="0" applyFill="1" applyBorder="1" applyAlignment="1">
      <alignment horizontal="center" vertical="top" wrapText="1"/>
    </xf>
    <xf numFmtId="3" fontId="7" fillId="4" borderId="82" xfId="2" applyNumberFormat="1" applyBorder="1" applyAlignment="1">
      <alignment horizontal="right"/>
    </xf>
    <xf numFmtId="3" fontId="7" fillId="4" borderId="83" xfId="2" applyNumberFormat="1" applyBorder="1" applyAlignment="1">
      <alignment horizontal="right"/>
    </xf>
    <xf numFmtId="3" fontId="7" fillId="4" borderId="69" xfId="2" applyNumberFormat="1" applyBorder="1"/>
    <xf numFmtId="3" fontId="7" fillId="4" borderId="30" xfId="2" applyNumberFormat="1" applyBorder="1"/>
    <xf numFmtId="3" fontId="7" fillId="4" borderId="90" xfId="2" applyNumberFormat="1" applyBorder="1"/>
    <xf numFmtId="0" fontId="28" fillId="0" borderId="14" xfId="0" applyFont="1" applyBorder="1" applyAlignment="1"/>
    <xf numFmtId="0" fontId="28" fillId="0" borderId="23" xfId="0" applyFont="1" applyBorder="1" applyAlignment="1"/>
    <xf numFmtId="0" fontId="30" fillId="0" borderId="24" xfId="0" applyFont="1" applyBorder="1" applyAlignment="1"/>
    <xf numFmtId="0" fontId="0" fillId="0" borderId="0" xfId="0" applyFill="1" applyBorder="1" applyAlignment="1">
      <alignment horizontal="left" vertical="top" wrapText="1"/>
    </xf>
    <xf numFmtId="0" fontId="8" fillId="0" borderId="0" xfId="0" applyFont="1"/>
    <xf numFmtId="0" fontId="3" fillId="5" borderId="30" xfId="3" applyFont="1" applyBorder="1" applyAlignment="1">
      <alignment vertical="top"/>
    </xf>
    <xf numFmtId="0" fontId="0" fillId="0" borderId="38" xfId="0" applyFont="1" applyBorder="1" applyAlignment="1">
      <alignment horizontal="left"/>
    </xf>
    <xf numFmtId="0" fontId="0" fillId="0" borderId="39" xfId="0" applyFont="1" applyBorder="1" applyAlignment="1">
      <alignment horizontal="left"/>
    </xf>
    <xf numFmtId="0" fontId="0" fillId="6" borderId="87" xfId="0" applyFill="1" applyBorder="1" applyAlignment="1">
      <alignment horizontal="center" vertical="top" wrapText="1"/>
    </xf>
    <xf numFmtId="0" fontId="0" fillId="6" borderId="60" xfId="0" applyFill="1" applyBorder="1" applyAlignment="1">
      <alignment horizontal="center" vertical="top" wrapText="1"/>
    </xf>
    <xf numFmtId="0" fontId="0" fillId="6" borderId="61" xfId="0" applyFill="1" applyBorder="1" applyAlignment="1">
      <alignment horizontal="center" vertical="top" wrapText="1"/>
    </xf>
    <xf numFmtId="3" fontId="7" fillId="4" borderId="93" xfId="2" applyNumberFormat="1" applyBorder="1"/>
    <xf numFmtId="3" fontId="7" fillId="4" borderId="78" xfId="2" applyNumberFormat="1" applyBorder="1"/>
    <xf numFmtId="3" fontId="7" fillId="4" borderId="43" xfId="2" applyNumberFormat="1" applyBorder="1"/>
    <xf numFmtId="3" fontId="7" fillId="4" borderId="46" xfId="2" applyNumberFormat="1" applyBorder="1"/>
    <xf numFmtId="3" fontId="7" fillId="4" borderId="94" xfId="2" applyNumberFormat="1" applyBorder="1"/>
    <xf numFmtId="3" fontId="14" fillId="5" borderId="84" xfId="3" applyNumberFormat="1" applyFont="1" applyBorder="1" applyAlignment="1">
      <alignment vertical="top" wrapText="1"/>
    </xf>
    <xf numFmtId="3" fontId="14" fillId="5" borderId="53" xfId="3" applyNumberFormat="1" applyFont="1" applyBorder="1" applyAlignment="1">
      <alignment vertical="top" wrapText="1"/>
    </xf>
    <xf numFmtId="3" fontId="14" fillId="5" borderId="54" xfId="3" applyNumberFormat="1" applyFont="1" applyBorder="1" applyAlignment="1">
      <alignment vertical="top" wrapText="1"/>
    </xf>
    <xf numFmtId="3" fontId="14" fillId="5" borderId="41" xfId="3" applyNumberFormat="1" applyFont="1" applyBorder="1" applyAlignment="1">
      <alignment vertical="top" wrapText="1"/>
    </xf>
    <xf numFmtId="3" fontId="14" fillId="5" borderId="17" xfId="3" applyNumberFormat="1" applyFont="1" applyBorder="1" applyAlignment="1">
      <alignment vertical="top" wrapText="1"/>
    </xf>
    <xf numFmtId="3" fontId="14" fillId="5" borderId="55" xfId="3" applyNumberFormat="1" applyFont="1" applyBorder="1" applyAlignment="1">
      <alignment vertical="top" wrapText="1"/>
    </xf>
    <xf numFmtId="3" fontId="14" fillId="5" borderId="85" xfId="3" applyNumberFormat="1" applyFont="1" applyBorder="1" applyAlignment="1">
      <alignment vertical="top" wrapText="1"/>
    </xf>
    <xf numFmtId="3" fontId="14" fillId="5" borderId="56" xfId="3" applyNumberFormat="1" applyFont="1" applyBorder="1" applyAlignment="1">
      <alignment vertical="top" wrapText="1"/>
    </xf>
    <xf numFmtId="3" fontId="14" fillId="5" borderId="57" xfId="3" applyNumberFormat="1" applyFont="1" applyBorder="1" applyAlignment="1">
      <alignment vertical="top" wrapText="1"/>
    </xf>
    <xf numFmtId="3" fontId="14" fillId="5" borderId="84" xfId="3" applyNumberFormat="1" applyFont="1" applyBorder="1" applyAlignment="1">
      <alignment horizontal="right" vertical="top" wrapText="1"/>
    </xf>
    <xf numFmtId="3" fontId="14" fillId="5" borderId="53" xfId="3" applyNumberFormat="1" applyFont="1" applyBorder="1" applyAlignment="1">
      <alignment horizontal="right" vertical="top" wrapText="1"/>
    </xf>
    <xf numFmtId="3" fontId="14" fillId="5" borderId="41" xfId="3" applyNumberFormat="1" applyFont="1" applyBorder="1" applyAlignment="1">
      <alignment horizontal="right" vertical="top" wrapText="1"/>
    </xf>
    <xf numFmtId="3" fontId="14" fillId="5" borderId="17" xfId="3" applyNumberFormat="1" applyFont="1" applyBorder="1" applyAlignment="1">
      <alignment horizontal="right" vertical="top" wrapText="1"/>
    </xf>
    <xf numFmtId="3" fontId="14" fillId="5" borderId="85" xfId="3" applyNumberFormat="1" applyFont="1" applyBorder="1" applyAlignment="1">
      <alignment horizontal="right" vertical="top" wrapText="1"/>
    </xf>
    <xf numFmtId="3" fontId="14" fillId="5" borderId="56" xfId="3" applyNumberFormat="1" applyFont="1" applyBorder="1" applyAlignment="1">
      <alignment horizontal="right" vertical="top" wrapText="1"/>
    </xf>
    <xf numFmtId="3" fontId="14" fillId="5" borderId="54" xfId="3" applyNumberFormat="1" applyFont="1" applyBorder="1" applyAlignment="1">
      <alignment horizontal="right" vertical="top" wrapText="1"/>
    </xf>
    <xf numFmtId="3" fontId="14" fillId="5" borderId="55" xfId="3" applyNumberFormat="1" applyFont="1" applyBorder="1" applyAlignment="1">
      <alignment horizontal="right" vertical="top" wrapText="1"/>
    </xf>
    <xf numFmtId="3" fontId="14" fillId="5" borderId="57" xfId="3" applyNumberFormat="1" applyFont="1" applyBorder="1" applyAlignment="1">
      <alignment horizontal="right" vertical="top" wrapText="1"/>
    </xf>
    <xf numFmtId="3" fontId="7" fillId="4" borderId="95" xfId="2" applyNumberFormat="1" applyBorder="1" applyAlignment="1">
      <alignment horizontal="right" vertical="top" wrapText="1"/>
    </xf>
    <xf numFmtId="3" fontId="7" fillId="4" borderId="52" xfId="2" applyNumberFormat="1" applyBorder="1" applyAlignment="1">
      <alignment horizontal="right" vertical="top" wrapText="1"/>
    </xf>
    <xf numFmtId="3" fontId="7" fillId="4" borderId="47" xfId="2" applyNumberFormat="1" applyBorder="1" applyAlignment="1">
      <alignment vertical="top" wrapText="1"/>
    </xf>
    <xf numFmtId="3" fontId="7" fillId="4" borderId="44" xfId="2" applyNumberFormat="1" applyBorder="1" applyAlignment="1">
      <alignment vertical="top" wrapText="1"/>
    </xf>
    <xf numFmtId="3" fontId="7" fillId="4" borderId="45" xfId="2" applyNumberFormat="1" applyBorder="1" applyAlignment="1">
      <alignment vertical="top" wrapText="1"/>
    </xf>
    <xf numFmtId="3" fontId="7" fillId="4" borderId="96" xfId="2" applyNumberFormat="1" applyBorder="1" applyAlignment="1">
      <alignment vertical="top" wrapText="1"/>
    </xf>
    <xf numFmtId="3" fontId="7" fillId="4" borderId="16" xfId="2" applyNumberFormat="1" applyBorder="1" applyAlignment="1">
      <alignment vertical="top" wrapText="1"/>
    </xf>
    <xf numFmtId="3" fontId="7" fillId="4" borderId="37" xfId="2" applyNumberForma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35" fillId="0" borderId="0" xfId="0" applyFont="1"/>
    <xf numFmtId="0" fontId="35" fillId="0" borderId="0" xfId="0" applyFont="1" applyAlignment="1">
      <alignment horizontal="right"/>
    </xf>
    <xf numFmtId="0" fontId="37" fillId="0" borderId="0" xfId="0" applyFont="1" applyFill="1" applyBorder="1" applyAlignment="1">
      <alignment horizontal="center" vertical="center" wrapText="1"/>
    </xf>
    <xf numFmtId="0" fontId="36" fillId="12" borderId="80" xfId="0" applyFont="1" applyFill="1" applyBorder="1" applyAlignment="1">
      <alignment vertical="top"/>
    </xf>
    <xf numFmtId="0" fontId="36" fillId="12" borderId="0" xfId="0" applyFont="1" applyFill="1" applyBorder="1" applyAlignment="1">
      <alignment vertical="top"/>
    </xf>
    <xf numFmtId="0" fontId="36" fillId="12" borderId="24" xfId="0" applyFont="1" applyFill="1" applyBorder="1" applyAlignment="1">
      <alignment vertical="top"/>
    </xf>
    <xf numFmtId="0" fontId="36" fillId="12" borderId="6" xfId="0" applyFont="1" applyFill="1" applyBorder="1" applyAlignment="1">
      <alignment vertical="top"/>
    </xf>
    <xf numFmtId="0" fontId="36" fillId="0" borderId="0" xfId="0" applyFont="1" applyFill="1" applyBorder="1" applyAlignment="1">
      <alignment vertical="top" wrapText="1"/>
    </xf>
    <xf numFmtId="0" fontId="35" fillId="0" borderId="0" xfId="0" applyFont="1" applyBorder="1"/>
    <xf numFmtId="0" fontId="35" fillId="0" borderId="0" xfId="0" applyFont="1" applyFill="1" applyBorder="1" applyAlignment="1">
      <alignment horizontal="left"/>
    </xf>
    <xf numFmtId="0" fontId="40" fillId="14" borderId="29" xfId="0" applyFont="1" applyFill="1" applyBorder="1"/>
    <xf numFmtId="1" fontId="40" fillId="0" borderId="0" xfId="0" applyNumberFormat="1" applyFont="1" applyFill="1" applyBorder="1"/>
    <xf numFmtId="0" fontId="35" fillId="0" borderId="0" xfId="0" applyFont="1" applyFill="1"/>
    <xf numFmtId="0" fontId="41" fillId="0" borderId="0" xfId="0" applyFont="1"/>
    <xf numFmtId="4" fontId="7" fillId="4" borderId="50" xfId="2" applyNumberFormat="1" applyBorder="1" applyAlignment="1">
      <alignment horizontal="right" vertical="top" wrapText="1"/>
    </xf>
    <xf numFmtId="4" fontId="0" fillId="0" borderId="0" xfId="0" applyNumberFormat="1" applyBorder="1" applyAlignment="1">
      <alignment horizontal="left" vertical="top" wrapText="1"/>
    </xf>
    <xf numFmtId="0" fontId="2" fillId="6" borderId="58" xfId="0" applyFont="1" applyFill="1" applyBorder="1" applyAlignment="1">
      <alignment horizontal="center" vertical="top" wrapText="1"/>
    </xf>
    <xf numFmtId="0" fontId="2" fillId="6" borderId="87" xfId="0" applyFont="1" applyFill="1" applyBorder="1" applyAlignment="1">
      <alignment horizontal="center" vertical="top" wrapText="1"/>
    </xf>
    <xf numFmtId="0" fontId="2" fillId="6" borderId="60" xfId="0" applyFont="1" applyFill="1" applyBorder="1" applyAlignment="1">
      <alignment horizontal="center" vertical="top" wrapText="1"/>
    </xf>
    <xf numFmtId="0" fontId="2" fillId="6" borderId="61" xfId="0" applyFont="1" applyFill="1" applyBorder="1" applyAlignment="1">
      <alignment horizontal="center" vertical="top" wrapText="1"/>
    </xf>
    <xf numFmtId="0" fontId="2" fillId="0" borderId="38" xfId="0" applyFont="1" applyBorder="1" applyAlignment="1">
      <alignment horizontal="left"/>
    </xf>
    <xf numFmtId="3" fontId="7" fillId="4" borderId="82" xfId="2" applyNumberFormat="1" applyFont="1" applyBorder="1" applyAlignment="1">
      <alignment horizontal="right"/>
    </xf>
    <xf numFmtId="3" fontId="7" fillId="4" borderId="93" xfId="2" applyNumberFormat="1" applyFont="1" applyBorder="1"/>
    <xf numFmtId="3" fontId="7" fillId="4" borderId="36" xfId="2" applyNumberFormat="1" applyFont="1" applyBorder="1"/>
    <xf numFmtId="3" fontId="7" fillId="4" borderId="78" xfId="2" applyNumberFormat="1" applyFont="1" applyBorder="1"/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3" fontId="7" fillId="4" borderId="83" xfId="2" applyNumberFormat="1" applyFont="1" applyBorder="1" applyAlignment="1">
      <alignment horizontal="right"/>
    </xf>
    <xf numFmtId="3" fontId="7" fillId="4" borderId="69" xfId="2" applyNumberFormat="1" applyFont="1" applyBorder="1"/>
    <xf numFmtId="3" fontId="7" fillId="4" borderId="88" xfId="2" applyNumberFormat="1" applyFont="1" applyBorder="1"/>
    <xf numFmtId="3" fontId="7" fillId="4" borderId="73" xfId="2" applyNumberFormat="1" applyFont="1" applyBorder="1"/>
    <xf numFmtId="3" fontId="7" fillId="4" borderId="90" xfId="2" applyNumberFormat="1" applyFont="1" applyBorder="1"/>
    <xf numFmtId="3" fontId="7" fillId="4" borderId="30" xfId="2" applyNumberFormat="1" applyFont="1" applyBorder="1"/>
    <xf numFmtId="3" fontId="7" fillId="4" borderId="102" xfId="2" applyNumberFormat="1" applyFont="1" applyBorder="1"/>
    <xf numFmtId="3" fontId="7" fillId="4" borderId="16" xfId="2" applyNumberFormat="1" applyFont="1" applyBorder="1"/>
    <xf numFmtId="4" fontId="7" fillId="4" borderId="103" xfId="2" applyNumberFormat="1" applyBorder="1" applyAlignment="1">
      <alignment horizontal="right" vertical="top" wrapText="1"/>
    </xf>
    <xf numFmtId="4" fontId="7" fillId="0" borderId="0" xfId="2" applyNumberFormat="1" applyFill="1" applyBorder="1" applyAlignment="1">
      <alignment horizontal="right" vertical="top" wrapText="1"/>
    </xf>
    <xf numFmtId="4" fontId="0" fillId="0" borderId="0" xfId="0" applyNumberFormat="1"/>
    <xf numFmtId="4" fontId="7" fillId="4" borderId="105" xfId="2" applyNumberFormat="1" applyBorder="1" applyAlignment="1">
      <alignment horizontal="right" vertical="top" wrapText="1"/>
    </xf>
    <xf numFmtId="0" fontId="8" fillId="0" borderId="8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/>
    <xf numFmtId="0" fontId="0" fillId="0" borderId="6" xfId="0" applyBorder="1"/>
    <xf numFmtId="0" fontId="0" fillId="0" borderId="5" xfId="0" applyBorder="1"/>
    <xf numFmtId="0" fontId="0" fillId="0" borderId="65" xfId="0" applyBorder="1" applyAlignment="1">
      <alignment horizontal="center" vertical="center"/>
    </xf>
    <xf numFmtId="0" fontId="0" fillId="0" borderId="13" xfId="0" applyBorder="1"/>
    <xf numFmtId="4" fontId="7" fillId="4" borderId="118" xfId="2" applyNumberFormat="1" applyBorder="1" applyAlignment="1">
      <alignment horizontal="right" vertical="top" wrapText="1"/>
    </xf>
    <xf numFmtId="4" fontId="7" fillId="4" borderId="117" xfId="2" applyNumberFormat="1" applyBorder="1" applyAlignment="1">
      <alignment horizontal="right" vertical="top" wrapText="1"/>
    </xf>
    <xf numFmtId="2" fontId="35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4" fontId="45" fillId="4" borderId="118" xfId="2" applyNumberFormat="1" applyFont="1" applyBorder="1" applyAlignment="1">
      <alignment horizontal="left" vertical="center" wrapText="1"/>
    </xf>
    <xf numFmtId="4" fontId="7" fillId="15" borderId="117" xfId="2" applyNumberFormat="1" applyFill="1" applyBorder="1" applyAlignment="1">
      <alignment horizontal="right" vertical="center" wrapText="1"/>
    </xf>
    <xf numFmtId="167" fontId="44" fillId="15" borderId="117" xfId="4" applyNumberFormat="1" applyFont="1" applyFill="1" applyBorder="1" applyAlignment="1">
      <alignment horizontal="right" vertical="center" wrapText="1"/>
    </xf>
    <xf numFmtId="3" fontId="44" fillId="15" borderId="117" xfId="4" applyNumberFormat="1" applyFont="1" applyFill="1" applyBorder="1" applyAlignment="1">
      <alignment horizontal="right" vertical="center" wrapText="1"/>
    </xf>
    <xf numFmtId="0" fontId="46" fillId="0" borderId="0" xfId="0" applyFont="1" applyAlignment="1">
      <alignment horizontal="right" vertical="center"/>
    </xf>
    <xf numFmtId="4" fontId="47" fillId="9" borderId="117" xfId="2" applyNumberFormat="1" applyFont="1" applyFill="1" applyBorder="1" applyAlignment="1">
      <alignment horizontal="right" vertical="center" wrapText="1"/>
    </xf>
    <xf numFmtId="167" fontId="48" fillId="9" borderId="117" xfId="4" applyNumberFormat="1" applyFont="1" applyFill="1" applyBorder="1" applyAlignment="1">
      <alignment horizontal="right" vertical="center" wrapText="1"/>
    </xf>
    <xf numFmtId="0" fontId="49" fillId="0" borderId="0" xfId="0" applyFont="1" applyAlignment="1">
      <alignment vertical="center"/>
    </xf>
    <xf numFmtId="3" fontId="48" fillId="9" borderId="117" xfId="4" applyNumberFormat="1" applyFont="1" applyFill="1" applyBorder="1" applyAlignment="1">
      <alignment horizontal="right" vertical="center" wrapText="1"/>
    </xf>
    <xf numFmtId="2" fontId="3" fillId="17" borderId="80" xfId="1" applyNumberFormat="1" applyFont="1" applyFill="1" applyBorder="1" applyAlignment="1">
      <alignment vertical="top" wrapText="1"/>
    </xf>
    <xf numFmtId="1" fontId="50" fillId="3" borderId="5" xfId="1" applyNumberFormat="1" applyFont="1" applyBorder="1" applyAlignment="1">
      <alignment horizontal="right" vertical="top" wrapText="1"/>
    </xf>
    <xf numFmtId="0" fontId="32" fillId="0" borderId="0" xfId="0" applyFont="1" applyBorder="1"/>
    <xf numFmtId="0" fontId="9" fillId="0" borderId="0" xfId="0" applyFont="1" applyFill="1" applyBorder="1" applyAlignment="1">
      <alignment horizontal="center" vertical="top" wrapText="1"/>
    </xf>
    <xf numFmtId="3" fontId="7" fillId="0" borderId="0" xfId="2" applyNumberFormat="1" applyFill="1" applyBorder="1"/>
    <xf numFmtId="0" fontId="8" fillId="0" borderId="61" xfId="0" applyFont="1" applyBorder="1" applyAlignment="1"/>
    <xf numFmtId="0" fontId="8" fillId="0" borderId="120" xfId="0" applyFont="1" applyBorder="1" applyAlignment="1"/>
    <xf numFmtId="0" fontId="0" fillId="0" borderId="121" xfId="0" applyFont="1" applyBorder="1" applyAlignment="1">
      <alignment horizontal="left"/>
    </xf>
    <xf numFmtId="0" fontId="9" fillId="7" borderId="30" xfId="0" applyFont="1" applyFill="1" applyBorder="1" applyAlignment="1">
      <alignment horizontal="center" vertical="top" wrapText="1"/>
    </xf>
    <xf numFmtId="0" fontId="0" fillId="0" borderId="6" xfId="0" applyFont="1" applyBorder="1" applyAlignment="1"/>
    <xf numFmtId="0" fontId="0" fillId="0" borderId="6" xfId="0" applyFont="1" applyBorder="1" applyAlignment="1">
      <alignment horizontal="right"/>
    </xf>
    <xf numFmtId="0" fontId="32" fillId="0" borderId="6" xfId="0" applyFont="1" applyBorder="1"/>
    <xf numFmtId="0" fontId="34" fillId="0" borderId="24" xfId="0" applyFont="1" applyBorder="1" applyAlignment="1"/>
    <xf numFmtId="9" fontId="0" fillId="0" borderId="19" xfId="4" applyFont="1" applyBorder="1" applyAlignment="1">
      <alignment wrapText="1"/>
    </xf>
    <xf numFmtId="4" fontId="0" fillId="0" borderId="20" xfId="0" applyNumberFormat="1" applyBorder="1" applyAlignment="1">
      <alignment wrapText="1"/>
    </xf>
    <xf numFmtId="9" fontId="0" fillId="0" borderId="0" xfId="4" applyFont="1"/>
    <xf numFmtId="4" fontId="0" fillId="0" borderId="20" xfId="0" applyNumberFormat="1" applyBorder="1"/>
    <xf numFmtId="9" fontId="0" fillId="0" borderId="0" xfId="4" applyFont="1" applyBorder="1" applyAlignment="1">
      <alignment wrapText="1"/>
    </xf>
    <xf numFmtId="0" fontId="0" fillId="0" borderId="0" xfId="0" applyBorder="1" applyAlignment="1">
      <alignment wrapText="1"/>
    </xf>
    <xf numFmtId="2" fontId="0" fillId="0" borderId="20" xfId="0" applyNumberFormat="1" applyBorder="1" applyAlignment="1">
      <alignment wrapText="1"/>
    </xf>
    <xf numFmtId="2" fontId="0" fillId="0" borderId="124" xfId="0" applyNumberFormat="1" applyBorder="1" applyAlignment="1">
      <alignment wrapText="1"/>
    </xf>
    <xf numFmtId="2" fontId="0" fillId="0" borderId="20" xfId="0" applyNumberFormat="1" applyBorder="1"/>
    <xf numFmtId="2" fontId="0" fillId="0" borderId="124" xfId="0" applyNumberFormat="1" applyBorder="1"/>
    <xf numFmtId="9" fontId="8" fillId="10" borderId="19" xfId="4" applyFont="1" applyFill="1" applyBorder="1" applyAlignment="1">
      <alignment wrapText="1"/>
    </xf>
    <xf numFmtId="9" fontId="8" fillId="10" borderId="123" xfId="4" applyFont="1" applyFill="1" applyBorder="1" applyAlignment="1">
      <alignment wrapText="1"/>
    </xf>
    <xf numFmtId="9" fontId="8" fillId="10" borderId="19" xfId="4" applyFont="1" applyFill="1" applyBorder="1"/>
    <xf numFmtId="9" fontId="8" fillId="10" borderId="123" xfId="4" applyFont="1" applyFill="1" applyBorder="1"/>
    <xf numFmtId="0" fontId="8" fillId="10" borderId="0" xfId="0" applyFont="1" applyFill="1" applyAlignment="1">
      <alignment wrapText="1"/>
    </xf>
    <xf numFmtId="4" fontId="8" fillId="10" borderId="0" xfId="0" applyNumberFormat="1" applyFont="1" applyFill="1" applyAlignment="1">
      <alignment wrapText="1"/>
    </xf>
    <xf numFmtId="0" fontId="8" fillId="0" borderId="0" xfId="0" applyFont="1" applyFill="1"/>
    <xf numFmtId="0" fontId="8" fillId="10" borderId="20" xfId="0" applyFont="1" applyFill="1" applyBorder="1" applyAlignment="1">
      <alignment horizontal="right" wrapText="1"/>
    </xf>
    <xf numFmtId="0" fontId="8" fillId="10" borderId="19" xfId="0" applyFont="1" applyFill="1" applyBorder="1" applyAlignment="1">
      <alignment horizontal="right" wrapText="1"/>
    </xf>
    <xf numFmtId="0" fontId="8" fillId="10" borderId="122" xfId="0" applyFont="1" applyFill="1" applyBorder="1" applyAlignment="1">
      <alignment horizontal="right"/>
    </xf>
    <xf numFmtId="0" fontId="8" fillId="10" borderId="116" xfId="0" applyFont="1" applyFill="1" applyBorder="1" applyAlignment="1">
      <alignment horizontal="right"/>
    </xf>
    <xf numFmtId="4" fontId="0" fillId="0" borderId="0" xfId="0" applyNumberFormat="1" applyBorder="1" applyAlignment="1">
      <alignment wrapText="1"/>
    </xf>
    <xf numFmtId="2" fontId="0" fillId="0" borderId="0" xfId="0" applyNumberFormat="1" applyBorder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wrapText="1"/>
    </xf>
    <xf numFmtId="4" fontId="8" fillId="0" borderId="0" xfId="0" applyNumberFormat="1" applyFont="1" applyBorder="1" applyAlignment="1">
      <alignment wrapText="1"/>
    </xf>
    <xf numFmtId="9" fontId="8" fillId="19" borderId="20" xfId="4" applyFont="1" applyFill="1" applyBorder="1" applyAlignment="1">
      <alignment wrapText="1"/>
    </xf>
    <xf numFmtId="2" fontId="0" fillId="0" borderId="0" xfId="0" applyNumberFormat="1" applyBorder="1"/>
    <xf numFmtId="9" fontId="8" fillId="19" borderId="21" xfId="4" applyFont="1" applyFill="1" applyBorder="1" applyAlignment="1">
      <alignment wrapText="1"/>
    </xf>
    <xf numFmtId="2" fontId="0" fillId="0" borderId="21" xfId="0" applyNumberFormat="1" applyBorder="1" applyAlignment="1">
      <alignment wrapText="1"/>
    </xf>
    <xf numFmtId="2" fontId="0" fillId="0" borderId="21" xfId="0" applyNumberFormat="1" applyBorder="1"/>
    <xf numFmtId="9" fontId="8" fillId="19" borderId="123" xfId="4" applyFont="1" applyFill="1" applyBorder="1" applyAlignment="1">
      <alignment wrapText="1"/>
    </xf>
    <xf numFmtId="9" fontId="8" fillId="19" borderId="124" xfId="4" applyFont="1" applyFill="1" applyBorder="1" applyAlignment="1">
      <alignment wrapText="1"/>
    </xf>
    <xf numFmtId="9" fontId="8" fillId="19" borderId="116" xfId="4" applyFont="1" applyFill="1" applyBorder="1" applyAlignment="1">
      <alignment wrapText="1"/>
    </xf>
    <xf numFmtId="0" fontId="40" fillId="14" borderId="15" xfId="0" applyFont="1" applyFill="1" applyBorder="1"/>
    <xf numFmtId="0" fontId="0" fillId="17" borderId="60" xfId="0" applyFill="1" applyBorder="1"/>
    <xf numFmtId="0" fontId="0" fillId="17" borderId="22" xfId="0" applyFill="1" applyBorder="1"/>
    <xf numFmtId="0" fontId="0" fillId="17" borderId="86" xfId="0" applyFill="1" applyBorder="1"/>
    <xf numFmtId="0" fontId="0" fillId="17" borderId="114" xfId="0" applyFill="1" applyBorder="1"/>
    <xf numFmtId="0" fontId="36" fillId="12" borderId="13" xfId="0" applyFont="1" applyFill="1" applyBorder="1" applyAlignment="1">
      <alignment horizontal="center" vertical="center" wrapText="1"/>
    </xf>
    <xf numFmtId="0" fontId="38" fillId="17" borderId="135" xfId="0" applyFont="1" applyFill="1" applyBorder="1" applyAlignment="1">
      <alignment vertical="center"/>
    </xf>
    <xf numFmtId="0" fontId="38" fillId="17" borderId="134" xfId="0" applyFont="1" applyFill="1" applyBorder="1" applyAlignment="1">
      <alignment vertical="center"/>
    </xf>
    <xf numFmtId="0" fontId="36" fillId="12" borderId="23" xfId="0" applyFont="1" applyFill="1" applyBorder="1" applyAlignment="1">
      <alignment vertical="center"/>
    </xf>
    <xf numFmtId="0" fontId="36" fillId="12" borderId="8" xfId="0" applyFont="1" applyFill="1" applyBorder="1" applyAlignment="1">
      <alignment vertical="center" wrapText="1"/>
    </xf>
    <xf numFmtId="0" fontId="36" fillId="12" borderId="14" xfId="0" applyFont="1" applyFill="1" applyBorder="1" applyAlignment="1">
      <alignment vertical="center"/>
    </xf>
    <xf numFmtId="0" fontId="36" fillId="12" borderId="13" xfId="0" applyFont="1" applyFill="1" applyBorder="1" applyAlignment="1">
      <alignment vertical="center"/>
    </xf>
    <xf numFmtId="0" fontId="36" fillId="12" borderId="14" xfId="0" applyFont="1" applyFill="1" applyBorder="1" applyAlignment="1">
      <alignment horizontal="center" vertical="center" wrapText="1"/>
    </xf>
    <xf numFmtId="0" fontId="36" fillId="12" borderId="23" xfId="0" applyFont="1" applyFill="1" applyBorder="1" applyAlignment="1">
      <alignment horizontal="center" vertical="center" wrapText="1"/>
    </xf>
    <xf numFmtId="0" fontId="36" fillId="12" borderId="24" xfId="0" applyFont="1" applyFill="1" applyBorder="1" applyAlignment="1">
      <alignment horizontal="center" vertical="center" wrapText="1"/>
    </xf>
    <xf numFmtId="0" fontId="36" fillId="12" borderId="0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30" xfId="0" applyFont="1" applyBorder="1" applyAlignment="1">
      <alignment horizontal="center" vertical="center"/>
    </xf>
    <xf numFmtId="0" fontId="40" fillId="14" borderId="26" xfId="0" applyFont="1" applyFill="1" applyBorder="1" applyAlignment="1">
      <alignment horizontal="center" vertical="center"/>
    </xf>
    <xf numFmtId="0" fontId="42" fillId="0" borderId="24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 wrapText="1"/>
    </xf>
    <xf numFmtId="2" fontId="40" fillId="14" borderId="30" xfId="0" applyNumberFormat="1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top" wrapText="1"/>
    </xf>
    <xf numFmtId="0" fontId="36" fillId="12" borderId="14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2" borderId="13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/>
    </xf>
    <xf numFmtId="0" fontId="40" fillId="14" borderId="29" xfId="0" applyFont="1" applyFill="1" applyBorder="1" applyAlignment="1">
      <alignment horizontal="center" vertical="center"/>
    </xf>
    <xf numFmtId="0" fontId="35" fillId="17" borderId="130" xfId="0" applyFont="1" applyFill="1" applyBorder="1" applyAlignment="1">
      <alignment horizontal="center" vertical="center"/>
    </xf>
    <xf numFmtId="0" fontId="35" fillId="17" borderId="133" xfId="0" applyFont="1" applyFill="1" applyBorder="1" applyAlignment="1">
      <alignment horizontal="center" vertical="center"/>
    </xf>
    <xf numFmtId="0" fontId="36" fillId="12" borderId="8" xfId="0" applyFont="1" applyFill="1" applyBorder="1" applyAlignment="1">
      <alignment horizontal="left" vertical="center"/>
    </xf>
    <xf numFmtId="0" fontId="36" fillId="12" borderId="23" xfId="0" applyFont="1" applyFill="1" applyBorder="1" applyAlignment="1">
      <alignment horizontal="left" vertical="center"/>
    </xf>
    <xf numFmtId="0" fontId="38" fillId="17" borderId="135" xfId="0" applyFont="1" applyFill="1" applyBorder="1" applyAlignment="1">
      <alignment horizontal="left" vertical="center"/>
    </xf>
    <xf numFmtId="0" fontId="39" fillId="17" borderId="135" xfId="0" applyFont="1" applyFill="1" applyBorder="1" applyAlignment="1">
      <alignment horizontal="left" vertical="center"/>
    </xf>
    <xf numFmtId="0" fontId="40" fillId="14" borderId="15" xfId="0" applyFont="1" applyFill="1" applyBorder="1" applyAlignment="1">
      <alignment horizontal="left" vertical="center"/>
    </xf>
    <xf numFmtId="3" fontId="7" fillId="4" borderId="143" xfId="2" applyNumberFormat="1" applyBorder="1" applyAlignment="1">
      <alignment horizontal="right" vertical="top" wrapText="1"/>
    </xf>
    <xf numFmtId="3" fontId="14" fillId="5" borderId="100" xfId="3" applyNumberFormat="1" applyFont="1" applyBorder="1" applyAlignment="1">
      <alignment horizontal="right" vertical="top" wrapText="1"/>
    </xf>
    <xf numFmtId="3" fontId="14" fillId="5" borderId="144" xfId="3" applyNumberFormat="1" applyFont="1" applyBorder="1" applyAlignment="1">
      <alignment horizontal="right" vertical="top" wrapText="1"/>
    </xf>
    <xf numFmtId="3" fontId="14" fillId="5" borderId="145" xfId="3" applyNumberFormat="1" applyFont="1" applyBorder="1" applyAlignment="1">
      <alignment horizontal="right" vertical="top" wrapText="1"/>
    </xf>
    <xf numFmtId="3" fontId="7" fillId="4" borderId="146" xfId="2" applyNumberFormat="1" applyBorder="1" applyAlignment="1">
      <alignment vertical="top" wrapText="1"/>
    </xf>
    <xf numFmtId="3" fontId="14" fillId="5" borderId="100" xfId="3" applyNumberFormat="1" applyFont="1" applyBorder="1" applyAlignment="1">
      <alignment vertical="top" wrapText="1"/>
    </xf>
    <xf numFmtId="3" fontId="14" fillId="5" borderId="144" xfId="3" applyNumberFormat="1" applyFont="1" applyBorder="1" applyAlignment="1">
      <alignment vertical="top" wrapText="1"/>
    </xf>
    <xf numFmtId="3" fontId="14" fillId="5" borderId="145" xfId="3" applyNumberFormat="1" applyFont="1" applyBorder="1" applyAlignment="1">
      <alignment vertical="top" wrapText="1"/>
    </xf>
    <xf numFmtId="3" fontId="7" fillId="4" borderId="106" xfId="2" applyNumberFormat="1" applyBorder="1" applyAlignment="1">
      <alignment horizontal="right" vertical="top" wrapText="1"/>
    </xf>
    <xf numFmtId="3" fontId="7" fillId="4" borderId="108" xfId="2" applyNumberFormat="1" applyBorder="1" applyAlignment="1">
      <alignment vertical="top" wrapText="1"/>
    </xf>
    <xf numFmtId="0" fontId="0" fillId="0" borderId="0" xfId="0" applyAlignment="1">
      <alignment horizontal="center"/>
    </xf>
    <xf numFmtId="0" fontId="8" fillId="19" borderId="0" xfId="0" applyFont="1" applyFill="1"/>
    <xf numFmtId="0" fontId="8" fillId="19" borderId="0" xfId="0" applyFont="1" applyFill="1" applyAlignment="1">
      <alignment horizontal="left"/>
    </xf>
    <xf numFmtId="0" fontId="8" fillId="0" borderId="69" xfId="0" applyFont="1" applyBorder="1" applyAlignment="1">
      <alignment horizontal="center" vertical="center" wrapText="1"/>
    </xf>
    <xf numFmtId="0" fontId="33" fillId="0" borderId="150" xfId="0" applyFont="1" applyBorder="1" applyAlignment="1">
      <alignment horizontal="center" wrapText="1"/>
    </xf>
    <xf numFmtId="0" fontId="33" fillId="0" borderId="152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15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8" fillId="0" borderId="147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147" xfId="0" applyFont="1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0" fillId="17" borderId="113" xfId="0" applyFill="1" applyBorder="1"/>
    <xf numFmtId="0" fontId="37" fillId="0" borderId="24" xfId="0" applyFont="1" applyFill="1" applyBorder="1" applyAlignment="1">
      <alignment horizontal="left" vertical="center"/>
    </xf>
    <xf numFmtId="0" fontId="0" fillId="17" borderId="114" xfId="0" applyFill="1" applyBorder="1" applyAlignment="1">
      <alignment horizontal="center"/>
    </xf>
    <xf numFmtId="0" fontId="0" fillId="17" borderId="22" xfId="0" applyFill="1" applyBorder="1" applyAlignment="1">
      <alignment horizontal="center"/>
    </xf>
    <xf numFmtId="0" fontId="0" fillId="17" borderId="113" xfId="0" applyFill="1" applyBorder="1" applyAlignment="1">
      <alignment horizontal="center"/>
    </xf>
    <xf numFmtId="0" fontId="33" fillId="0" borderId="149" xfId="0" applyFont="1" applyBorder="1" applyAlignment="1">
      <alignment horizontal="center" wrapText="1"/>
    </xf>
    <xf numFmtId="0" fontId="0" fillId="17" borderId="124" xfId="0" applyFill="1" applyBorder="1" applyAlignment="1">
      <alignment horizontal="center"/>
    </xf>
    <xf numFmtId="0" fontId="34" fillId="9" borderId="69" xfId="0" applyFont="1" applyFill="1" applyBorder="1" applyAlignment="1">
      <alignment horizontal="left" vertical="top"/>
    </xf>
    <xf numFmtId="0" fontId="0" fillId="17" borderId="153" xfId="0" applyFill="1" applyBorder="1" applyAlignment="1"/>
    <xf numFmtId="0" fontId="0" fillId="17" borderId="147" xfId="0" applyFill="1" applyBorder="1" applyAlignment="1">
      <alignment horizontal="left"/>
    </xf>
    <xf numFmtId="0" fontId="0" fillId="17" borderId="147" xfId="0" applyFill="1" applyBorder="1" applyAlignment="1">
      <alignment horizontal="center"/>
    </xf>
    <xf numFmtId="0" fontId="0" fillId="17" borderId="148" xfId="0" applyFill="1" applyBorder="1"/>
    <xf numFmtId="0" fontId="33" fillId="0" borderId="151" xfId="0" applyFont="1" applyBorder="1" applyAlignment="1">
      <alignment wrapText="1"/>
    </xf>
    <xf numFmtId="0" fontId="0" fillId="17" borderId="123" xfId="0" applyFill="1" applyBorder="1" applyAlignment="1">
      <alignment horizontal="center"/>
    </xf>
    <xf numFmtId="0" fontId="0" fillId="17" borderId="125" xfId="0" applyFill="1" applyBorder="1" applyAlignment="1">
      <alignment horizontal="center"/>
    </xf>
    <xf numFmtId="0" fontId="0" fillId="17" borderId="125" xfId="0" applyFill="1" applyBorder="1"/>
    <xf numFmtId="0" fontId="33" fillId="0" borderId="29" xfId="0" applyFont="1" applyBorder="1" applyAlignment="1">
      <alignment horizontal="center" wrapText="1"/>
    </xf>
    <xf numFmtId="0" fontId="0" fillId="17" borderId="153" xfId="0" applyFill="1" applyBorder="1" applyAlignment="1">
      <alignment horizontal="center"/>
    </xf>
    <xf numFmtId="0" fontId="0" fillId="17" borderId="22" xfId="0" applyFill="1" applyBorder="1" applyAlignment="1">
      <alignment horizontal="center" vertical="top" wrapText="1"/>
    </xf>
    <xf numFmtId="0" fontId="58" fillId="0" borderId="0" xfId="0" applyFont="1"/>
    <xf numFmtId="2" fontId="40" fillId="14" borderId="69" xfId="0" applyNumberFormat="1" applyFont="1" applyFill="1" applyBorder="1" applyAlignment="1">
      <alignment horizontal="center" vertical="center"/>
    </xf>
    <xf numFmtId="2" fontId="40" fillId="14" borderId="29" xfId="0" applyNumberFormat="1" applyFont="1" applyFill="1" applyBorder="1" applyAlignment="1">
      <alignment horizontal="center" vertical="center"/>
    </xf>
    <xf numFmtId="0" fontId="36" fillId="12" borderId="80" xfId="0" applyFont="1" applyFill="1" applyBorder="1" applyAlignment="1">
      <alignment horizontal="center" vertical="top" wrapText="1"/>
    </xf>
    <xf numFmtId="0" fontId="36" fillId="12" borderId="6" xfId="0" applyFont="1" applyFill="1" applyBorder="1" applyAlignment="1">
      <alignment vertical="center"/>
    </xf>
    <xf numFmtId="0" fontId="36" fillId="12" borderId="0" xfId="0" applyFont="1" applyFill="1" applyBorder="1" applyAlignment="1">
      <alignment vertical="center"/>
    </xf>
    <xf numFmtId="0" fontId="36" fillId="12" borderId="24" xfId="0" applyFont="1" applyFill="1" applyBorder="1" applyAlignment="1">
      <alignment vertical="center"/>
    </xf>
    <xf numFmtId="0" fontId="36" fillId="12" borderId="80" xfId="0" applyFont="1" applyFill="1" applyBorder="1" applyAlignment="1">
      <alignment vertical="center" wrapText="1"/>
    </xf>
    <xf numFmtId="0" fontId="8" fillId="9" borderId="154" xfId="0" applyFont="1" applyFill="1" applyBorder="1"/>
    <xf numFmtId="0" fontId="8" fillId="9" borderId="150" xfId="0" applyFont="1" applyFill="1" applyBorder="1"/>
    <xf numFmtId="0" fontId="8" fillId="9" borderId="152" xfId="0" applyFont="1" applyFill="1" applyBorder="1"/>
    <xf numFmtId="0" fontId="0" fillId="25" borderId="114" xfId="0" applyFill="1" applyBorder="1"/>
    <xf numFmtId="0" fontId="0" fillId="25" borderId="22" xfId="0" applyFill="1" applyBorder="1"/>
    <xf numFmtId="0" fontId="33" fillId="17" borderId="22" xfId="0" applyFont="1" applyFill="1" applyBorder="1"/>
    <xf numFmtId="0" fontId="42" fillId="17" borderId="156" xfId="0" applyFont="1" applyFill="1" applyBorder="1" applyAlignment="1">
      <alignment horizontal="center" vertical="center"/>
    </xf>
    <xf numFmtId="0" fontId="42" fillId="17" borderId="157" xfId="0" applyFont="1" applyFill="1" applyBorder="1" applyAlignment="1">
      <alignment horizontal="center" vertical="center"/>
    </xf>
    <xf numFmtId="0" fontId="42" fillId="17" borderId="158" xfId="0" applyFont="1" applyFill="1" applyBorder="1" applyAlignment="1">
      <alignment horizontal="center" vertical="center"/>
    </xf>
    <xf numFmtId="0" fontId="42" fillId="17" borderId="159" xfId="0" applyFont="1" applyFill="1" applyBorder="1" applyAlignment="1">
      <alignment horizontal="center" vertical="center"/>
    </xf>
    <xf numFmtId="0" fontId="42" fillId="17" borderId="160" xfId="0" applyFont="1" applyFill="1" applyBorder="1" applyAlignment="1">
      <alignment horizontal="center" vertical="center"/>
    </xf>
    <xf numFmtId="0" fontId="42" fillId="17" borderId="161" xfId="0" applyFont="1" applyFill="1" applyBorder="1" applyAlignment="1">
      <alignment horizontal="center" vertical="center"/>
    </xf>
    <xf numFmtId="0" fontId="42" fillId="17" borderId="162" xfId="0" applyFont="1" applyFill="1" applyBorder="1" applyAlignment="1">
      <alignment horizontal="center" vertical="center"/>
    </xf>
    <xf numFmtId="0" fontId="42" fillId="17" borderId="163" xfId="0" applyFont="1" applyFill="1" applyBorder="1" applyAlignment="1">
      <alignment horizontal="center" vertical="center"/>
    </xf>
    <xf numFmtId="0" fontId="42" fillId="17" borderId="164" xfId="0" applyFont="1" applyFill="1" applyBorder="1" applyAlignment="1">
      <alignment horizontal="center" vertical="center"/>
    </xf>
    <xf numFmtId="0" fontId="0" fillId="25" borderId="22" xfId="0" applyFill="1" applyBorder="1" applyAlignment="1">
      <alignment wrapText="1"/>
    </xf>
    <xf numFmtId="0" fontId="61" fillId="21" borderId="114" xfId="6" applyFont="1" applyFill="1" applyBorder="1" applyAlignment="1">
      <alignment vertical="center"/>
    </xf>
    <xf numFmtId="0" fontId="61" fillId="21" borderId="22" xfId="6" applyFont="1" applyFill="1" applyBorder="1" applyAlignment="1">
      <alignment vertical="center"/>
    </xf>
    <xf numFmtId="0" fontId="0" fillId="17" borderId="22" xfId="0" applyFill="1" applyBorder="1" applyAlignment="1">
      <alignment wrapText="1"/>
    </xf>
    <xf numFmtId="0" fontId="8" fillId="0" borderId="60" xfId="0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19" borderId="125" xfId="0" applyFont="1" applyFill="1" applyBorder="1" applyProtection="1"/>
    <xf numFmtId="0" fontId="8" fillId="19" borderId="34" xfId="0" applyFont="1" applyFill="1" applyBorder="1" applyProtection="1"/>
    <xf numFmtId="0" fontId="8" fillId="19" borderId="113" xfId="0" applyFont="1" applyFill="1" applyBorder="1" applyProtection="1"/>
    <xf numFmtId="166" fontId="8" fillId="19" borderId="22" xfId="5" applyNumberFormat="1" applyFont="1" applyFill="1" applyBorder="1" applyProtection="1"/>
    <xf numFmtId="166" fontId="8" fillId="19" borderId="125" xfId="5" applyNumberFormat="1" applyFont="1" applyFill="1" applyBorder="1" applyProtection="1"/>
    <xf numFmtId="0" fontId="8" fillId="0" borderId="125" xfId="0" applyFont="1" applyBorder="1" applyProtection="1"/>
    <xf numFmtId="0" fontId="8" fillId="22" borderId="34" xfId="0" applyFont="1" applyFill="1" applyBorder="1" applyProtection="1"/>
    <xf numFmtId="0" fontId="8" fillId="22" borderId="113" xfId="0" applyFont="1" applyFill="1" applyBorder="1" applyProtection="1"/>
    <xf numFmtId="0" fontId="8" fillId="21" borderId="125" xfId="0" applyFont="1" applyFill="1" applyBorder="1" applyProtection="1"/>
    <xf numFmtId="0" fontId="8" fillId="21" borderId="34" xfId="0" applyFont="1" applyFill="1" applyBorder="1" applyProtection="1"/>
    <xf numFmtId="0" fontId="0" fillId="21" borderId="113" xfId="0" applyFont="1" applyFill="1" applyBorder="1" applyProtection="1"/>
    <xf numFmtId="0" fontId="8" fillId="21" borderId="122" xfId="0" applyFont="1" applyFill="1" applyBorder="1" applyProtection="1"/>
    <xf numFmtId="0" fontId="8" fillId="21" borderId="18" xfId="0" applyFont="1" applyFill="1" applyBorder="1" applyProtection="1"/>
    <xf numFmtId="0" fontId="0" fillId="21" borderId="116" xfId="0" applyFont="1" applyFill="1" applyBorder="1" applyProtection="1"/>
    <xf numFmtId="4" fontId="14" fillId="5" borderId="41" xfId="3" applyNumberFormat="1" applyFont="1" applyBorder="1" applyAlignment="1" applyProtection="1">
      <alignment horizontal="right" vertical="top" wrapText="1"/>
      <protection locked="0"/>
    </xf>
    <xf numFmtId="4" fontId="14" fillId="5" borderId="17" xfId="3" applyNumberFormat="1" applyFont="1" applyAlignment="1" applyProtection="1">
      <alignment horizontal="right" vertical="top" wrapText="1"/>
      <protection locked="0"/>
    </xf>
    <xf numFmtId="4" fontId="14" fillId="5" borderId="104" xfId="3" applyNumberFormat="1" applyFont="1" applyBorder="1" applyAlignment="1" applyProtection="1">
      <alignment horizontal="right" vertical="top" wrapText="1"/>
      <protection locked="0"/>
    </xf>
    <xf numFmtId="4" fontId="14" fillId="5" borderId="101" xfId="3" applyNumberFormat="1" applyFont="1" applyBorder="1" applyAlignment="1" applyProtection="1">
      <alignment horizontal="right" vertical="top" wrapText="1"/>
      <protection locked="0"/>
    </xf>
    <xf numFmtId="0" fontId="0" fillId="18" borderId="0" xfId="0" applyFill="1" applyAlignment="1" applyProtection="1">
      <alignment horizontal="left" vertical="top" wrapText="1"/>
    </xf>
    <xf numFmtId="0" fontId="33" fillId="0" borderId="0" xfId="0" applyFont="1" applyFill="1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top" wrapText="1"/>
    </xf>
    <xf numFmtId="0" fontId="0" fillId="18" borderId="24" xfId="0" applyFill="1" applyBorder="1" applyAlignment="1" applyProtection="1">
      <alignment horizontal="center" vertical="top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9" fillId="18" borderId="0" xfId="0" applyFont="1" applyFill="1" applyAlignment="1" applyProtection="1">
      <alignment horizontal="left" vertical="top" wrapText="1"/>
    </xf>
    <xf numFmtId="0" fontId="9" fillId="18" borderId="0" xfId="0" applyFont="1" applyFill="1" applyBorder="1" applyAlignment="1" applyProtection="1">
      <alignment horizontal="left" vertical="top" wrapText="1"/>
    </xf>
    <xf numFmtId="0" fontId="9" fillId="18" borderId="15" xfId="0" applyFont="1" applyFill="1" applyBorder="1" applyAlignment="1" applyProtection="1">
      <alignment horizontal="left" vertical="top" wrapText="1"/>
    </xf>
    <xf numFmtId="0" fontId="9" fillId="18" borderId="26" xfId="0" applyFont="1" applyFill="1" applyBorder="1" applyAlignment="1" applyProtection="1">
      <alignment horizontal="left" vertical="top" wrapText="1"/>
    </xf>
    <xf numFmtId="0" fontId="9" fillId="18" borderId="5" xfId="0" applyFont="1" applyFill="1" applyBorder="1" applyAlignment="1" applyProtection="1">
      <alignment horizontal="left" vertical="top" wrapText="1"/>
    </xf>
    <xf numFmtId="0" fontId="9" fillId="18" borderId="0" xfId="0" applyFont="1" applyFill="1" applyBorder="1" applyAlignment="1" applyProtection="1">
      <alignment horizontal="center" vertical="top" wrapText="1"/>
    </xf>
    <xf numFmtId="0" fontId="9" fillId="18" borderId="27" xfId="0" applyFont="1" applyFill="1" applyBorder="1" applyAlignment="1" applyProtection="1">
      <alignment horizontal="center" vertical="top" wrapText="1"/>
    </xf>
    <xf numFmtId="0" fontId="9" fillId="18" borderId="19" xfId="0" applyFont="1" applyFill="1" applyBorder="1" applyAlignment="1" applyProtection="1">
      <alignment horizontal="center" vertical="top" wrapText="1"/>
    </xf>
    <xf numFmtId="0" fontId="9" fillId="18" borderId="5" xfId="0" applyFont="1" applyFill="1" applyBorder="1" applyAlignment="1" applyProtection="1">
      <alignment horizontal="center" vertical="top" wrapText="1"/>
    </xf>
    <xf numFmtId="0" fontId="12" fillId="0" borderId="0" xfId="0" applyFont="1" applyFill="1" applyAlignment="1" applyProtection="1">
      <alignment horizontal="left" vertical="top" wrapText="1"/>
    </xf>
    <xf numFmtId="0" fontId="9" fillId="0" borderId="0" xfId="0" applyFont="1" applyFill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168" fontId="0" fillId="0" borderId="14" xfId="5" applyNumberFormat="1" applyFont="1" applyBorder="1" applyAlignment="1" applyProtection="1">
      <alignment horizontal="center" vertical="center" wrapText="1"/>
    </xf>
    <xf numFmtId="168" fontId="0" fillId="0" borderId="23" xfId="5" applyNumberFormat="1" applyFont="1" applyBorder="1" applyAlignment="1" applyProtection="1">
      <alignment horizontal="center" vertical="center" wrapText="1"/>
    </xf>
    <xf numFmtId="168" fontId="0" fillId="0" borderId="13" xfId="5" applyNumberFormat="1" applyFont="1" applyBorder="1" applyAlignment="1" applyProtection="1">
      <alignment horizontal="center" vertical="center" wrapText="1"/>
    </xf>
    <xf numFmtId="168" fontId="14" fillId="5" borderId="84" xfId="5" applyNumberFormat="1" applyFont="1" applyFill="1" applyBorder="1" applyAlignment="1" applyProtection="1">
      <alignment horizontal="center" vertical="center" wrapText="1"/>
    </xf>
    <xf numFmtId="168" fontId="14" fillId="5" borderId="53" xfId="5" applyNumberFormat="1" applyFont="1" applyFill="1" applyBorder="1" applyAlignment="1" applyProtection="1">
      <alignment horizontal="center" vertical="center" wrapText="1"/>
    </xf>
    <xf numFmtId="168" fontId="56" fillId="20" borderId="53" xfId="5" applyNumberFormat="1" applyFont="1" applyFill="1" applyBorder="1" applyAlignment="1" applyProtection="1">
      <alignment horizontal="center" vertical="center" wrapText="1"/>
    </xf>
    <xf numFmtId="168" fontId="14" fillId="5" borderId="100" xfId="5" applyNumberFormat="1" applyFont="1" applyFill="1" applyBorder="1" applyAlignment="1" applyProtection="1">
      <alignment horizontal="center" vertical="center" wrapText="1"/>
    </xf>
    <xf numFmtId="168" fontId="56" fillId="20" borderId="54" xfId="5" applyNumberFormat="1" applyFont="1" applyFill="1" applyBorder="1" applyAlignment="1" applyProtection="1">
      <alignment horizontal="center" vertical="center" wrapText="1"/>
    </xf>
    <xf numFmtId="9" fontId="33" fillId="0" borderId="0" xfId="4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168" fontId="0" fillId="0" borderId="24" xfId="5" applyNumberFormat="1" applyFont="1" applyBorder="1" applyAlignment="1" applyProtection="1">
      <alignment horizontal="center" vertical="center" wrapText="1"/>
    </xf>
    <xf numFmtId="168" fontId="0" fillId="0" borderId="0" xfId="5" applyNumberFormat="1" applyFont="1" applyBorder="1" applyAlignment="1" applyProtection="1">
      <alignment horizontal="center" vertical="center" wrapText="1"/>
    </xf>
    <xf numFmtId="168" fontId="0" fillId="0" borderId="6" xfId="5" applyNumberFormat="1" applyFont="1" applyBorder="1" applyAlignment="1" applyProtection="1">
      <alignment horizontal="center" vertical="center" wrapText="1"/>
    </xf>
    <xf numFmtId="168" fontId="14" fillId="5" borderId="41" xfId="5" applyNumberFormat="1" applyFont="1" applyFill="1" applyBorder="1" applyAlignment="1" applyProtection="1">
      <alignment horizontal="center" vertical="center" wrapText="1"/>
    </xf>
    <xf numFmtId="168" fontId="14" fillId="5" borderId="17" xfId="5" applyNumberFormat="1" applyFont="1" applyFill="1" applyBorder="1" applyAlignment="1" applyProtection="1">
      <alignment horizontal="center" vertical="center" wrapText="1"/>
    </xf>
    <xf numFmtId="168" fontId="56" fillId="20" borderId="17" xfId="5" applyNumberFormat="1" applyFont="1" applyFill="1" applyBorder="1" applyAlignment="1" applyProtection="1">
      <alignment horizontal="center" vertical="center" wrapText="1"/>
    </xf>
    <xf numFmtId="168" fontId="14" fillId="5" borderId="127" xfId="5" applyNumberFormat="1" applyFont="1" applyFill="1" applyBorder="1" applyAlignment="1" applyProtection="1">
      <alignment horizontal="center" vertical="center" wrapText="1"/>
    </xf>
    <xf numFmtId="168" fontId="56" fillId="20" borderId="98" xfId="5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top" wrapText="1"/>
    </xf>
    <xf numFmtId="168" fontId="0" fillId="0" borderId="15" xfId="5" applyNumberFormat="1" applyFont="1" applyBorder="1" applyAlignment="1" applyProtection="1">
      <alignment horizontal="center" vertical="center" wrapText="1"/>
    </xf>
    <xf numFmtId="168" fontId="0" fillId="0" borderId="26" xfId="5" applyNumberFormat="1" applyFont="1" applyBorder="1" applyAlignment="1" applyProtection="1">
      <alignment horizontal="center" vertical="center" wrapText="1"/>
    </xf>
    <xf numFmtId="168" fontId="0" fillId="0" borderId="5" xfId="5" applyNumberFormat="1" applyFont="1" applyBorder="1" applyAlignment="1" applyProtection="1">
      <alignment horizontal="center" vertical="center" wrapText="1"/>
    </xf>
    <xf numFmtId="168" fontId="14" fillId="5" borderId="85" xfId="5" applyNumberFormat="1" applyFont="1" applyFill="1" applyBorder="1" applyAlignment="1" applyProtection="1">
      <alignment horizontal="center" vertical="center" wrapText="1"/>
    </xf>
    <xf numFmtId="168" fontId="14" fillId="5" borderId="56" xfId="5" applyNumberFormat="1" applyFont="1" applyFill="1" applyBorder="1" applyAlignment="1" applyProtection="1">
      <alignment horizontal="center" vertical="center" wrapText="1"/>
    </xf>
    <xf numFmtId="168" fontId="56" fillId="20" borderId="56" xfId="5" applyNumberFormat="1" applyFont="1" applyFill="1" applyBorder="1" applyAlignment="1" applyProtection="1">
      <alignment horizontal="center" vertical="center" wrapText="1"/>
    </xf>
    <xf numFmtId="168" fontId="14" fillId="5" borderId="128" xfId="5" applyNumberFormat="1" applyFont="1" applyFill="1" applyBorder="1" applyAlignment="1" applyProtection="1">
      <alignment horizontal="center" vertical="center" wrapText="1"/>
    </xf>
    <xf numFmtId="168" fontId="56" fillId="20" borderId="99" xfId="5" applyNumberFormat="1" applyFont="1" applyFill="1" applyBorder="1" applyAlignment="1" applyProtection="1">
      <alignment horizontal="center" vertical="center" wrapText="1"/>
    </xf>
    <xf numFmtId="169" fontId="0" fillId="0" borderId="14" xfId="0" applyNumberFormat="1" applyBorder="1" applyAlignment="1" applyProtection="1">
      <alignment horizontal="center" vertical="center" wrapText="1"/>
    </xf>
    <xf numFmtId="169" fontId="0" fillId="0" borderId="23" xfId="0" applyNumberFormat="1" applyBorder="1" applyAlignment="1" applyProtection="1">
      <alignment horizontal="center" vertical="center" wrapText="1"/>
    </xf>
    <xf numFmtId="169" fontId="0" fillId="0" borderId="13" xfId="0" applyNumberFormat="1" applyBorder="1" applyAlignment="1" applyProtection="1">
      <alignment horizontal="center" vertical="center" wrapText="1"/>
    </xf>
    <xf numFmtId="169" fontId="14" fillId="5" borderId="84" xfId="3" applyNumberFormat="1" applyFont="1" applyBorder="1" applyAlignment="1" applyProtection="1">
      <alignment horizontal="center" vertical="center" wrapText="1"/>
    </xf>
    <xf numFmtId="169" fontId="14" fillId="5" borderId="53" xfId="3" applyNumberFormat="1" applyFont="1" applyBorder="1" applyAlignment="1" applyProtection="1">
      <alignment horizontal="center" vertical="center" wrapText="1"/>
    </xf>
    <xf numFmtId="169" fontId="56" fillId="20" borderId="53" xfId="3" applyNumberFormat="1" applyFont="1" applyFill="1" applyBorder="1" applyAlignment="1" applyProtection="1">
      <alignment horizontal="center" vertical="center" wrapText="1"/>
    </xf>
    <xf numFmtId="169" fontId="14" fillId="5" borderId="129" xfId="3" applyNumberFormat="1" applyFont="1" applyBorder="1" applyAlignment="1" applyProtection="1">
      <alignment horizontal="center" vertical="center" wrapText="1"/>
    </xf>
    <xf numFmtId="169" fontId="56" fillId="20" borderId="97" xfId="3" applyNumberFormat="1" applyFont="1" applyFill="1" applyBorder="1" applyAlignment="1" applyProtection="1">
      <alignment horizontal="center" vertical="center" wrapText="1"/>
    </xf>
    <xf numFmtId="169" fontId="0" fillId="0" borderId="24" xfId="0" applyNumberFormat="1" applyBorder="1" applyAlignment="1" applyProtection="1">
      <alignment horizontal="center" vertical="center" wrapText="1"/>
    </xf>
    <xf numFmtId="169" fontId="0" fillId="0" borderId="0" xfId="0" applyNumberFormat="1" applyBorder="1" applyAlignment="1" applyProtection="1">
      <alignment horizontal="center" vertical="center" wrapText="1"/>
    </xf>
    <xf numFmtId="169" fontId="0" fillId="0" borderId="6" xfId="0" applyNumberFormat="1" applyBorder="1" applyAlignment="1" applyProtection="1">
      <alignment horizontal="center" vertical="center" wrapText="1"/>
    </xf>
    <xf numFmtId="169" fontId="14" fillId="5" borderId="41" xfId="3" applyNumberFormat="1" applyFont="1" applyBorder="1" applyAlignment="1" applyProtection="1">
      <alignment horizontal="center" vertical="center" wrapText="1"/>
    </xf>
    <xf numFmtId="169" fontId="14" fillId="5" borderId="17" xfId="3" applyNumberFormat="1" applyFont="1" applyBorder="1" applyAlignment="1" applyProtection="1">
      <alignment horizontal="center" vertical="center" wrapText="1"/>
    </xf>
    <xf numFmtId="169" fontId="56" fillId="20" borderId="17" xfId="3" applyNumberFormat="1" applyFont="1" applyFill="1" applyBorder="1" applyAlignment="1" applyProtection="1">
      <alignment horizontal="center" vertical="center" wrapText="1"/>
    </xf>
    <xf numFmtId="169" fontId="14" fillId="5" borderId="127" xfId="3" applyNumberFormat="1" applyFont="1" applyBorder="1" applyAlignment="1" applyProtection="1">
      <alignment horizontal="center" vertical="center" wrapText="1"/>
    </xf>
    <xf numFmtId="169" fontId="56" fillId="20" borderId="98" xfId="3" applyNumberFormat="1" applyFont="1" applyFill="1" applyBorder="1" applyAlignment="1" applyProtection="1">
      <alignment horizontal="center" vertical="center" wrapText="1"/>
    </xf>
    <xf numFmtId="169" fontId="0" fillId="0" borderId="15" xfId="0" applyNumberFormat="1" applyBorder="1" applyAlignment="1" applyProtection="1">
      <alignment horizontal="center" vertical="center" wrapText="1"/>
    </xf>
    <xf numFmtId="169" fontId="0" fillId="0" borderId="26" xfId="0" applyNumberFormat="1" applyBorder="1" applyAlignment="1" applyProtection="1">
      <alignment horizontal="center" vertical="center" wrapText="1"/>
    </xf>
    <xf numFmtId="169" fontId="0" fillId="0" borderId="5" xfId="0" applyNumberFormat="1" applyBorder="1" applyAlignment="1" applyProtection="1">
      <alignment horizontal="center" vertical="center" wrapText="1"/>
    </xf>
    <xf numFmtId="169" fontId="14" fillId="5" borderId="85" xfId="3" applyNumberFormat="1" applyFont="1" applyBorder="1" applyAlignment="1" applyProtection="1">
      <alignment horizontal="center" vertical="center" wrapText="1"/>
    </xf>
    <xf numFmtId="169" fontId="14" fillId="5" borderId="56" xfId="3" applyNumberFormat="1" applyFont="1" applyBorder="1" applyAlignment="1" applyProtection="1">
      <alignment horizontal="center" vertical="center" wrapText="1"/>
    </xf>
    <xf numFmtId="169" fontId="56" fillId="20" borderId="56" xfId="3" applyNumberFormat="1" applyFont="1" applyFill="1" applyBorder="1" applyAlignment="1" applyProtection="1">
      <alignment horizontal="center" vertical="center" wrapText="1"/>
    </xf>
    <xf numFmtId="169" fontId="14" fillId="5" borderId="128" xfId="3" applyNumberFormat="1" applyFont="1" applyBorder="1" applyAlignment="1" applyProtection="1">
      <alignment horizontal="center" vertical="center" wrapText="1"/>
    </xf>
    <xf numFmtId="169" fontId="56" fillId="20" borderId="99" xfId="3" applyNumberFormat="1" applyFont="1" applyFill="1" applyBorder="1" applyAlignment="1" applyProtection="1">
      <alignment horizontal="center" vertical="center" wrapText="1"/>
    </xf>
    <xf numFmtId="9" fontId="33" fillId="0" borderId="18" xfId="0" applyNumberFormat="1" applyFont="1" applyBorder="1" applyAlignment="1" applyProtection="1">
      <alignment horizontal="left" vertical="top" wrapText="1"/>
    </xf>
    <xf numFmtId="0" fontId="0" fillId="0" borderId="18" xfId="0" applyBorder="1" applyAlignment="1" applyProtection="1">
      <alignment horizontal="left" vertical="top" wrapText="1"/>
    </xf>
    <xf numFmtId="0" fontId="33" fillId="0" borderId="0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33" fillId="0" borderId="21" xfId="0" applyFont="1" applyBorder="1" applyAlignment="1" applyProtection="1">
      <alignment horizontal="left" vertical="top" wrapText="1"/>
    </xf>
    <xf numFmtId="0" fontId="0" fillId="0" borderId="21" xfId="0" applyBorder="1" applyAlignment="1" applyProtection="1">
      <alignment horizontal="left" vertical="top" wrapText="1"/>
    </xf>
    <xf numFmtId="0" fontId="8" fillId="16" borderId="28" xfId="0" applyFont="1" applyFill="1" applyBorder="1" applyAlignment="1" applyProtection="1">
      <alignment horizontal="left" vertical="top" wrapText="1"/>
    </xf>
    <xf numFmtId="0" fontId="0" fillId="16" borderId="29" xfId="0" applyFill="1" applyBorder="1" applyAlignment="1" applyProtection="1">
      <alignment horizontal="left" vertical="top" wrapText="1"/>
    </xf>
    <xf numFmtId="0" fontId="0" fillId="16" borderId="30" xfId="0" applyFill="1" applyBorder="1" applyAlignment="1" applyProtection="1">
      <alignment horizontal="left" vertical="top" wrapText="1"/>
    </xf>
    <xf numFmtId="0" fontId="54" fillId="16" borderId="29" xfId="0" applyFont="1" applyFill="1" applyBorder="1" applyAlignment="1" applyProtection="1">
      <alignment horizontal="left" vertical="top" wrapText="1"/>
    </xf>
    <xf numFmtId="0" fontId="14" fillId="16" borderId="141" xfId="3" applyFont="1" applyFill="1" applyBorder="1" applyAlignment="1" applyProtection="1">
      <alignment horizontal="right" vertical="top" wrapText="1"/>
    </xf>
    <xf numFmtId="0" fontId="56" fillId="16" borderId="141" xfId="3" applyFont="1" applyFill="1" applyBorder="1" applyAlignment="1" applyProtection="1">
      <alignment horizontal="right" vertical="top" wrapText="1"/>
    </xf>
    <xf numFmtId="0" fontId="14" fillId="16" borderId="142" xfId="3" applyFont="1" applyFill="1" applyBorder="1" applyAlignment="1" applyProtection="1">
      <alignment horizontal="right" vertical="top" wrapText="1"/>
    </xf>
    <xf numFmtId="0" fontId="56" fillId="16" borderId="30" xfId="3" applyFont="1" applyFill="1" applyBorder="1" applyAlignment="1" applyProtection="1">
      <alignment horizontal="right" vertical="top" wrapText="1"/>
    </xf>
    <xf numFmtId="0" fontId="0" fillId="7" borderId="6" xfId="0" applyFill="1" applyBorder="1" applyAlignment="1" applyProtection="1">
      <alignment horizontal="left" vertical="top" wrapText="1"/>
    </xf>
    <xf numFmtId="168" fontId="57" fillId="20" borderId="24" xfId="5" applyNumberFormat="1" applyFont="1" applyFill="1" applyBorder="1" applyAlignment="1" applyProtection="1">
      <alignment horizontal="center" vertical="center" wrapText="1"/>
    </xf>
    <xf numFmtId="168" fontId="57" fillId="20" borderId="0" xfId="5" applyNumberFormat="1" applyFont="1" applyFill="1" applyBorder="1" applyAlignment="1" applyProtection="1">
      <alignment horizontal="center" vertical="center" wrapText="1"/>
    </xf>
    <xf numFmtId="168" fontId="57" fillId="20" borderId="6" xfId="5" applyNumberFormat="1" applyFont="1" applyFill="1" applyBorder="1" applyAlignment="1" applyProtection="1">
      <alignment horizontal="center" vertical="center" wrapText="1"/>
    </xf>
    <xf numFmtId="168" fontId="56" fillId="23" borderId="137" xfId="5" applyNumberFormat="1" applyFont="1" applyFill="1" applyBorder="1" applyAlignment="1" applyProtection="1">
      <alignment horizontal="center" vertical="center" wrapText="1"/>
    </xf>
    <xf numFmtId="168" fontId="56" fillId="23" borderId="138" xfId="5" applyNumberFormat="1" applyFont="1" applyFill="1" applyBorder="1" applyAlignment="1" applyProtection="1">
      <alignment horizontal="center" vertical="center" wrapText="1"/>
    </xf>
    <xf numFmtId="168" fontId="56" fillId="20" borderId="138" xfId="5" applyNumberFormat="1" applyFont="1" applyFill="1" applyBorder="1" applyAlignment="1" applyProtection="1">
      <alignment horizontal="center" vertical="center" wrapText="1"/>
    </xf>
    <xf numFmtId="168" fontId="56" fillId="23" borderId="139" xfId="5" applyNumberFormat="1" applyFont="1" applyFill="1" applyBorder="1" applyAlignment="1" applyProtection="1">
      <alignment horizontal="center" vertical="center" wrapText="1"/>
    </xf>
    <xf numFmtId="168" fontId="56" fillId="20" borderId="140" xfId="5" applyNumberFormat="1" applyFont="1" applyFill="1" applyBorder="1" applyAlignment="1" applyProtection="1">
      <alignment horizontal="center" vertical="center" wrapText="1"/>
    </xf>
    <xf numFmtId="9" fontId="33" fillId="0" borderId="24" xfId="0" applyNumberFormat="1" applyFont="1" applyBorder="1" applyAlignment="1" applyProtection="1">
      <alignment horizontal="left" vertical="top" wrapText="1"/>
    </xf>
    <xf numFmtId="168" fontId="56" fillId="23" borderId="41" xfId="5" applyNumberFormat="1" applyFont="1" applyFill="1" applyBorder="1" applyAlignment="1" applyProtection="1">
      <alignment horizontal="center" vertical="center" wrapText="1"/>
    </xf>
    <xf numFmtId="168" fontId="56" fillId="23" borderId="17" xfId="5" applyNumberFormat="1" applyFont="1" applyFill="1" applyBorder="1" applyAlignment="1" applyProtection="1">
      <alignment horizontal="center" vertical="center" wrapText="1"/>
    </xf>
    <xf numFmtId="168" fontId="56" fillId="23" borderId="127" xfId="5" applyNumberFormat="1" applyFont="1" applyFill="1" applyBorder="1" applyAlignment="1" applyProtection="1">
      <alignment horizontal="center" vertical="center" wrapText="1"/>
    </xf>
    <xf numFmtId="0" fontId="0" fillId="7" borderId="5" xfId="0" applyFill="1" applyBorder="1" applyAlignment="1" applyProtection="1">
      <alignment horizontal="left" vertical="top" wrapText="1"/>
    </xf>
    <xf numFmtId="168" fontId="57" fillId="20" borderId="15" xfId="5" applyNumberFormat="1" applyFont="1" applyFill="1" applyBorder="1" applyAlignment="1" applyProtection="1">
      <alignment horizontal="center" vertical="center" wrapText="1"/>
    </xf>
    <xf numFmtId="168" fontId="57" fillId="20" borderId="26" xfId="5" applyNumberFormat="1" applyFont="1" applyFill="1" applyBorder="1" applyAlignment="1" applyProtection="1">
      <alignment horizontal="center" vertical="center" wrapText="1"/>
    </xf>
    <xf numFmtId="168" fontId="57" fillId="20" borderId="5" xfId="5" applyNumberFormat="1" applyFont="1" applyFill="1" applyBorder="1" applyAlignment="1" applyProtection="1">
      <alignment horizontal="center" vertical="center" wrapText="1"/>
    </xf>
    <xf numFmtId="168" fontId="56" fillId="23" borderId="85" xfId="5" applyNumberFormat="1" applyFont="1" applyFill="1" applyBorder="1" applyAlignment="1" applyProtection="1">
      <alignment horizontal="center" vertical="center" wrapText="1"/>
    </xf>
    <xf numFmtId="168" fontId="56" fillId="23" borderId="56" xfId="5" applyNumberFormat="1" applyFont="1" applyFill="1" applyBorder="1" applyAlignment="1" applyProtection="1">
      <alignment horizontal="center" vertical="center" wrapText="1"/>
    </xf>
    <xf numFmtId="168" fontId="56" fillId="23" borderId="128" xfId="5" applyNumberFormat="1" applyFont="1" applyFill="1" applyBorder="1" applyAlignment="1" applyProtection="1">
      <alignment horizontal="center" vertical="center" wrapText="1"/>
    </xf>
    <xf numFmtId="168" fontId="56" fillId="23" borderId="84" xfId="5" applyNumberFormat="1" applyFont="1" applyFill="1" applyBorder="1" applyAlignment="1" applyProtection="1">
      <alignment horizontal="center" vertical="center" wrapText="1"/>
    </xf>
    <xf numFmtId="168" fontId="56" fillId="23" borderId="53" xfId="5" applyNumberFormat="1" applyFont="1" applyFill="1" applyBorder="1" applyAlignment="1" applyProtection="1">
      <alignment horizontal="center" vertical="center" wrapText="1"/>
    </xf>
    <xf numFmtId="168" fontId="56" fillId="23" borderId="129" xfId="5" applyNumberFormat="1" applyFont="1" applyFill="1" applyBorder="1" applyAlignment="1" applyProtection="1">
      <alignment horizontal="center" vertical="center" wrapText="1"/>
    </xf>
    <xf numFmtId="168" fontId="56" fillId="20" borderId="97" xfId="5" applyNumberFormat="1" applyFont="1" applyFill="1" applyBorder="1" applyAlignment="1" applyProtection="1">
      <alignment horizontal="center" vertical="center" wrapText="1"/>
    </xf>
    <xf numFmtId="0" fontId="33" fillId="0" borderId="0" xfId="0" applyFont="1" applyAlignment="1" applyProtection="1">
      <alignment horizontal="left" vertical="top" wrapText="1"/>
    </xf>
    <xf numFmtId="169" fontId="57" fillId="20" borderId="24" xfId="5" applyNumberFormat="1" applyFont="1" applyFill="1" applyBorder="1" applyAlignment="1" applyProtection="1">
      <alignment horizontal="center" vertical="center" wrapText="1"/>
    </xf>
    <xf numFmtId="169" fontId="57" fillId="20" borderId="0" xfId="5" applyNumberFormat="1" applyFont="1" applyFill="1" applyBorder="1" applyAlignment="1" applyProtection="1">
      <alignment horizontal="center" vertical="center" wrapText="1"/>
    </xf>
    <xf numFmtId="169" fontId="57" fillId="20" borderId="6" xfId="5" applyNumberFormat="1" applyFont="1" applyFill="1" applyBorder="1" applyAlignment="1" applyProtection="1">
      <alignment horizontal="center" vertical="center" wrapText="1"/>
    </xf>
    <xf numFmtId="169" fontId="56" fillId="23" borderId="84" xfId="5" applyNumberFormat="1" applyFont="1" applyFill="1" applyBorder="1" applyAlignment="1" applyProtection="1">
      <alignment horizontal="center" vertical="center" wrapText="1"/>
    </xf>
    <xf numFmtId="169" fontId="56" fillId="23" borderId="53" xfId="5" applyNumberFormat="1" applyFont="1" applyFill="1" applyBorder="1" applyAlignment="1" applyProtection="1">
      <alignment horizontal="center" vertical="center" wrapText="1"/>
    </xf>
    <xf numFmtId="169" fontId="56" fillId="20" borderId="53" xfId="5" applyNumberFormat="1" applyFont="1" applyFill="1" applyBorder="1" applyAlignment="1" applyProtection="1">
      <alignment horizontal="center" vertical="center" wrapText="1"/>
    </xf>
    <xf numFmtId="169" fontId="56" fillId="23" borderId="129" xfId="5" applyNumberFormat="1" applyFont="1" applyFill="1" applyBorder="1" applyAlignment="1" applyProtection="1">
      <alignment horizontal="center" vertical="center" wrapText="1"/>
    </xf>
    <xf numFmtId="169" fontId="56" fillId="20" borderId="97" xfId="5" applyNumberFormat="1" applyFont="1" applyFill="1" applyBorder="1" applyAlignment="1" applyProtection="1">
      <alignment horizontal="center" vertical="center" wrapText="1"/>
    </xf>
    <xf numFmtId="169" fontId="56" fillId="23" borderId="41" xfId="5" applyNumberFormat="1" applyFont="1" applyFill="1" applyBorder="1" applyAlignment="1" applyProtection="1">
      <alignment horizontal="center" vertical="center" wrapText="1"/>
    </xf>
    <xf numFmtId="169" fontId="56" fillId="23" borderId="17" xfId="5" applyNumberFormat="1" applyFont="1" applyFill="1" applyBorder="1" applyAlignment="1" applyProtection="1">
      <alignment horizontal="center" vertical="center" wrapText="1"/>
    </xf>
    <xf numFmtId="169" fontId="56" fillId="20" borderId="17" xfId="5" applyNumberFormat="1" applyFont="1" applyFill="1" applyBorder="1" applyAlignment="1" applyProtection="1">
      <alignment horizontal="center" vertical="center" wrapText="1"/>
    </xf>
    <xf numFmtId="169" fontId="56" fillId="23" borderId="127" xfId="5" applyNumberFormat="1" applyFont="1" applyFill="1" applyBorder="1" applyAlignment="1" applyProtection="1">
      <alignment horizontal="center" vertical="center" wrapText="1"/>
    </xf>
    <xf numFmtId="169" fontId="56" fillId="20" borderId="98" xfId="5" applyNumberFormat="1" applyFont="1" applyFill="1" applyBorder="1" applyAlignment="1" applyProtection="1">
      <alignment horizontal="center" vertical="center" wrapText="1"/>
    </xf>
    <xf numFmtId="169" fontId="57" fillId="20" borderId="15" xfId="5" applyNumberFormat="1" applyFont="1" applyFill="1" applyBorder="1" applyAlignment="1" applyProtection="1">
      <alignment horizontal="center" vertical="center" wrapText="1"/>
    </xf>
    <xf numFmtId="169" fontId="57" fillId="20" borderId="26" xfId="5" applyNumberFormat="1" applyFont="1" applyFill="1" applyBorder="1" applyAlignment="1" applyProtection="1">
      <alignment horizontal="center" vertical="center" wrapText="1"/>
    </xf>
    <xf numFmtId="169" fontId="57" fillId="20" borderId="5" xfId="5" applyNumberFormat="1" applyFont="1" applyFill="1" applyBorder="1" applyAlignment="1" applyProtection="1">
      <alignment horizontal="center" vertical="center" wrapText="1"/>
    </xf>
    <xf numFmtId="169" fontId="56" fillId="23" borderId="85" xfId="5" applyNumberFormat="1" applyFont="1" applyFill="1" applyBorder="1" applyAlignment="1" applyProtection="1">
      <alignment horizontal="center" vertical="center" wrapText="1"/>
    </xf>
    <xf numFmtId="169" fontId="56" fillId="23" borderId="56" xfId="5" applyNumberFormat="1" applyFont="1" applyFill="1" applyBorder="1" applyAlignment="1" applyProtection="1">
      <alignment horizontal="center" vertical="center" wrapText="1"/>
    </xf>
    <xf numFmtId="169" fontId="56" fillId="20" borderId="56" xfId="5" applyNumberFormat="1" applyFont="1" applyFill="1" applyBorder="1" applyAlignment="1" applyProtection="1">
      <alignment horizontal="center" vertical="center" wrapText="1"/>
    </xf>
    <xf numFmtId="169" fontId="56" fillId="23" borderId="128" xfId="5" applyNumberFormat="1" applyFont="1" applyFill="1" applyBorder="1" applyAlignment="1" applyProtection="1">
      <alignment horizontal="center" vertical="center" wrapText="1"/>
    </xf>
    <xf numFmtId="169" fontId="56" fillId="20" borderId="99" xfId="5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left" vertical="top" wrapText="1"/>
    </xf>
    <xf numFmtId="0" fontId="0" fillId="0" borderId="19" xfId="0" applyBorder="1" applyAlignment="1" applyProtection="1">
      <alignment horizontal="left" vertical="top" wrapText="1"/>
    </xf>
    <xf numFmtId="0" fontId="0" fillId="0" borderId="6" xfId="0" applyFont="1" applyBorder="1" applyAlignment="1">
      <alignment horizontal="left"/>
    </xf>
    <xf numFmtId="3" fontId="7" fillId="4" borderId="80" xfId="2" applyNumberFormat="1" applyBorder="1" applyAlignment="1">
      <alignment horizontal="right"/>
    </xf>
    <xf numFmtId="0" fontId="35" fillId="17" borderId="165" xfId="0" applyFont="1" applyFill="1" applyBorder="1" applyAlignment="1">
      <alignment horizontal="center" vertical="center"/>
    </xf>
    <xf numFmtId="0" fontId="35" fillId="0" borderId="165" xfId="0" applyFont="1" applyBorder="1" applyAlignment="1">
      <alignment horizontal="center" vertical="center"/>
    </xf>
    <xf numFmtId="0" fontId="35" fillId="0" borderId="131" xfId="0" applyFont="1" applyFill="1" applyBorder="1" applyAlignment="1">
      <alignment horizontal="center" vertical="center"/>
    </xf>
    <xf numFmtId="0" fontId="35" fillId="0" borderId="130" xfId="0" applyFont="1" applyFill="1" applyBorder="1" applyAlignment="1">
      <alignment horizontal="center" vertical="center"/>
    </xf>
    <xf numFmtId="3" fontId="7" fillId="4" borderId="93" xfId="2" applyNumberFormat="1" applyBorder="1" applyProtection="1">
      <protection locked="0"/>
    </xf>
    <xf numFmtId="3" fontId="7" fillId="4" borderId="36" xfId="2" applyNumberFormat="1" applyBorder="1" applyProtection="1">
      <protection locked="0"/>
    </xf>
    <xf numFmtId="3" fontId="7" fillId="4" borderId="78" xfId="2" applyNumberFormat="1" applyBorder="1" applyProtection="1">
      <protection locked="0"/>
    </xf>
    <xf numFmtId="0" fontId="5" fillId="26" borderId="4" xfId="0" applyFont="1" applyFill="1" applyBorder="1" applyAlignment="1">
      <alignment horizontal="left" vertical="top" wrapText="1"/>
    </xf>
    <xf numFmtId="0" fontId="5" fillId="26" borderId="5" xfId="0" applyFont="1" applyFill="1" applyBorder="1" applyAlignment="1">
      <alignment horizontal="justify" vertical="top" wrapText="1"/>
    </xf>
    <xf numFmtId="0" fontId="5" fillId="26" borderId="5" xfId="0" applyFont="1" applyFill="1" applyBorder="1" applyAlignment="1">
      <alignment horizontal="center" vertical="top" wrapText="1"/>
    </xf>
    <xf numFmtId="0" fontId="5" fillId="26" borderId="6" xfId="0" applyFont="1" applyFill="1" applyBorder="1" applyAlignment="1">
      <alignment horizontal="justify" vertical="top" wrapText="1"/>
    </xf>
    <xf numFmtId="0" fontId="5" fillId="26" borderId="24" xfId="0" applyFont="1" applyFill="1" applyBorder="1" applyAlignment="1">
      <alignment horizontal="left" vertical="top" wrapText="1"/>
    </xf>
    <xf numFmtId="0" fontId="5" fillId="26" borderId="69" xfId="0" applyFont="1" applyFill="1" applyBorder="1" applyAlignment="1">
      <alignment horizontal="justify" vertical="top" wrapText="1"/>
    </xf>
    <xf numFmtId="0" fontId="5" fillId="26" borderId="6" xfId="0" applyFont="1" applyFill="1" applyBorder="1" applyAlignment="1">
      <alignment horizontal="center" vertical="top" wrapText="1"/>
    </xf>
    <xf numFmtId="0" fontId="5" fillId="26" borderId="69" xfId="0" applyFont="1" applyFill="1" applyBorder="1" applyAlignment="1">
      <alignment horizontal="left" vertical="top" wrapText="1"/>
    </xf>
    <xf numFmtId="0" fontId="5" fillId="26" borderId="69" xfId="0" applyFont="1" applyFill="1" applyBorder="1" applyAlignment="1">
      <alignment horizontal="center" vertical="top" wrapText="1"/>
    </xf>
    <xf numFmtId="2" fontId="3" fillId="17" borderId="6" xfId="1" applyNumberFormat="1" applyFont="1" applyFill="1" applyBorder="1" applyAlignment="1">
      <alignment vertical="top" wrapText="1"/>
    </xf>
    <xf numFmtId="2" fontId="3" fillId="17" borderId="69" xfId="1" applyNumberFormat="1" applyFont="1" applyFill="1" applyBorder="1" applyAlignment="1">
      <alignment vertical="top" wrapText="1"/>
    </xf>
    <xf numFmtId="0" fontId="26" fillId="0" borderId="0" xfId="0" applyFont="1" applyAlignment="1" applyProtection="1">
      <alignment vertical="center"/>
    </xf>
    <xf numFmtId="0" fontId="0" fillId="0" borderId="0" xfId="0" applyProtection="1"/>
    <xf numFmtId="166" fontId="8" fillId="19" borderId="147" xfId="5" applyNumberFormat="1" applyFont="1" applyFill="1" applyBorder="1" applyProtection="1"/>
    <xf numFmtId="0" fontId="55" fillId="0" borderId="0" xfId="0" applyFont="1" applyFill="1" applyProtection="1"/>
    <xf numFmtId="0" fontId="8" fillId="0" borderId="125" xfId="0" applyFont="1" applyFill="1" applyBorder="1" applyProtection="1"/>
    <xf numFmtId="0" fontId="0" fillId="0" borderId="125" xfId="0" applyBorder="1" applyProtection="1"/>
    <xf numFmtId="0" fontId="0" fillId="0" borderId="34" xfId="0" applyBorder="1" applyProtection="1"/>
    <xf numFmtId="0" fontId="0" fillId="17" borderId="113" xfId="0" applyFont="1" applyFill="1" applyBorder="1" applyProtection="1"/>
    <xf numFmtId="0" fontId="0" fillId="0" borderId="0" xfId="0" applyFill="1" applyBorder="1" applyProtection="1"/>
    <xf numFmtId="0" fontId="0" fillId="17" borderId="113" xfId="0" applyFill="1" applyBorder="1" applyProtection="1"/>
    <xf numFmtId="0" fontId="0" fillId="0" borderId="0" xfId="0" applyFill="1" applyProtection="1"/>
    <xf numFmtId="0" fontId="0" fillId="0" borderId="0" xfId="0" applyAlignment="1" applyProtection="1"/>
    <xf numFmtId="164" fontId="39" fillId="17" borderId="166" xfId="7" applyFont="1" applyFill="1" applyBorder="1" applyAlignment="1">
      <alignment horizontal="left" vertical="center"/>
    </xf>
    <xf numFmtId="164" fontId="39" fillId="17" borderId="169" xfId="7" applyFont="1" applyFill="1" applyBorder="1" applyAlignment="1">
      <alignment horizontal="left" vertical="center"/>
    </xf>
    <xf numFmtId="0" fontId="36" fillId="12" borderId="69" xfId="0" applyFont="1" applyFill="1" applyBorder="1" applyAlignment="1">
      <alignment horizontal="left" vertical="center"/>
    </xf>
    <xf numFmtId="0" fontId="39" fillId="17" borderId="167" xfId="0" applyFont="1" applyFill="1" applyBorder="1" applyAlignment="1">
      <alignment horizontal="center" vertical="center"/>
    </xf>
    <xf numFmtId="0" fontId="39" fillId="17" borderId="135" xfId="0" applyFont="1" applyFill="1" applyBorder="1" applyAlignment="1">
      <alignment horizontal="center" vertical="center"/>
    </xf>
    <xf numFmtId="164" fontId="56" fillId="20" borderId="168" xfId="7" applyFont="1" applyFill="1" applyBorder="1" applyAlignment="1" applyProtection="1">
      <alignment horizontal="center" vertical="center" wrapText="1"/>
    </xf>
    <xf numFmtId="0" fontId="36" fillId="12" borderId="69" xfId="0" applyFont="1" applyFill="1" applyBorder="1" applyAlignment="1">
      <alignment horizontal="center" vertical="center"/>
    </xf>
    <xf numFmtId="164" fontId="39" fillId="17" borderId="135" xfId="7" applyFont="1" applyFill="1" applyBorder="1" applyAlignment="1">
      <alignment horizontal="center" vertical="center"/>
    </xf>
    <xf numFmtId="0" fontId="53" fillId="0" borderId="26" xfId="0" applyFont="1" applyBorder="1" applyAlignment="1">
      <alignment horizontal="center" vertical="center"/>
    </xf>
    <xf numFmtId="166" fontId="62" fillId="19" borderId="22" xfId="5" applyNumberFormat="1" applyFont="1" applyFill="1" applyBorder="1" applyProtection="1"/>
    <xf numFmtId="166" fontId="62" fillId="19" borderId="125" xfId="5" applyNumberFormat="1" applyFont="1" applyFill="1" applyBorder="1" applyProtection="1"/>
    <xf numFmtId="166" fontId="62" fillId="19" borderId="147" xfId="5" applyNumberFormat="1" applyFont="1" applyFill="1" applyBorder="1" applyProtection="1"/>
    <xf numFmtId="166" fontId="57" fillId="22" borderId="22" xfId="5" applyNumberFormat="1" applyFont="1" applyFill="1" applyBorder="1" applyProtection="1"/>
    <xf numFmtId="166" fontId="57" fillId="22" borderId="125" xfId="5" applyNumberFormat="1" applyFont="1" applyFill="1" applyBorder="1" applyProtection="1"/>
    <xf numFmtId="166" fontId="57" fillId="22" borderId="147" xfId="5" applyNumberFormat="1" applyFont="1" applyFill="1" applyBorder="1" applyProtection="1"/>
    <xf numFmtId="166" fontId="63" fillId="21" borderId="22" xfId="5" applyNumberFormat="1" applyFont="1" applyFill="1" applyBorder="1" applyProtection="1"/>
    <xf numFmtId="166" fontId="63" fillId="21" borderId="125" xfId="5" applyNumberFormat="1" applyFont="1" applyFill="1" applyBorder="1" applyProtection="1"/>
    <xf numFmtId="166" fontId="63" fillId="21" borderId="147" xfId="5" applyNumberFormat="1" applyFont="1" applyFill="1" applyBorder="1" applyProtection="1"/>
    <xf numFmtId="166" fontId="63" fillId="21" borderId="22" xfId="5" applyNumberFormat="1" applyFont="1" applyFill="1" applyBorder="1" applyAlignment="1" applyProtection="1">
      <alignment horizontal="center"/>
    </xf>
    <xf numFmtId="166" fontId="63" fillId="21" borderId="125" xfId="5" applyNumberFormat="1" applyFont="1" applyFill="1" applyBorder="1" applyAlignment="1" applyProtection="1">
      <alignment horizontal="center"/>
    </xf>
    <xf numFmtId="166" fontId="63" fillId="21" borderId="147" xfId="5" applyNumberFormat="1" applyFont="1" applyFill="1" applyBorder="1" applyAlignment="1" applyProtection="1">
      <alignment horizontal="center"/>
    </xf>
    <xf numFmtId="166" fontId="63" fillId="21" borderId="86" xfId="5" applyNumberFormat="1" applyFont="1" applyFill="1" applyBorder="1" applyProtection="1"/>
    <xf numFmtId="166" fontId="63" fillId="21" borderId="122" xfId="5" applyNumberFormat="1" applyFont="1" applyFill="1" applyBorder="1" applyProtection="1"/>
    <xf numFmtId="166" fontId="63" fillId="21" borderId="155" xfId="5" applyNumberFormat="1" applyFont="1" applyFill="1" applyBorder="1" applyProtection="1"/>
    <xf numFmtId="166" fontId="63" fillId="21" borderId="148" xfId="5" applyNumberFormat="1" applyFont="1" applyFill="1" applyBorder="1" applyProtection="1"/>
    <xf numFmtId="0" fontId="67" fillId="13" borderId="6" xfId="0" applyFont="1" applyFill="1" applyBorder="1" applyAlignment="1">
      <alignment horizontal="center" vertical="center"/>
    </xf>
    <xf numFmtId="3" fontId="68" fillId="14" borderId="28" xfId="0" applyNumberFormat="1" applyFont="1" applyFill="1" applyBorder="1" applyAlignment="1">
      <alignment horizontal="center" vertical="center"/>
    </xf>
    <xf numFmtId="3" fontId="68" fillId="14" borderId="30" xfId="0" applyNumberFormat="1" applyFont="1" applyFill="1" applyBorder="1" applyAlignment="1">
      <alignment horizontal="center" vertical="center"/>
    </xf>
    <xf numFmtId="0" fontId="67" fillId="22" borderId="24" xfId="0" applyFont="1" applyFill="1" applyBorder="1" applyAlignment="1">
      <alignment horizontal="center" vertical="center"/>
    </xf>
    <xf numFmtId="0" fontId="67" fillId="22" borderId="6" xfId="0" applyFont="1" applyFill="1" applyBorder="1" applyAlignment="1">
      <alignment horizontal="center" vertical="center"/>
    </xf>
    <xf numFmtId="3" fontId="67" fillId="22" borderId="24" xfId="0" applyNumberFormat="1" applyFont="1" applyFill="1" applyBorder="1" applyAlignment="1">
      <alignment horizontal="center" vertical="center"/>
    </xf>
    <xf numFmtId="3" fontId="67" fillId="22" borderId="6" xfId="0" applyNumberFormat="1" applyFont="1" applyFill="1" applyBorder="1" applyAlignment="1">
      <alignment horizontal="center" vertical="center"/>
    </xf>
    <xf numFmtId="0" fontId="67" fillId="22" borderId="131" xfId="0" applyFont="1" applyFill="1" applyBorder="1" applyAlignment="1">
      <alignment horizontal="center" vertical="center"/>
    </xf>
    <xf numFmtId="0" fontId="67" fillId="22" borderId="130" xfId="0" applyFont="1" applyFill="1" applyBorder="1" applyAlignment="1">
      <alignment horizontal="center" vertical="center"/>
    </xf>
    <xf numFmtId="0" fontId="35" fillId="17" borderId="24" xfId="0" applyFont="1" applyFill="1" applyBorder="1" applyAlignment="1">
      <alignment horizontal="center" vertical="center"/>
    </xf>
    <xf numFmtId="0" fontId="35" fillId="17" borderId="131" xfId="0" applyFont="1" applyFill="1" applyBorder="1" applyAlignment="1">
      <alignment horizontal="center" vertical="center"/>
    </xf>
    <xf numFmtId="0" fontId="35" fillId="17" borderId="132" xfId="0" applyFont="1" applyFill="1" applyBorder="1" applyAlignment="1">
      <alignment horizontal="center" vertical="center"/>
    </xf>
    <xf numFmtId="0" fontId="35" fillId="17" borderId="91" xfId="3" applyFont="1" applyFill="1" applyBorder="1" applyAlignment="1">
      <alignment horizontal="center"/>
    </xf>
    <xf numFmtId="0" fontId="35" fillId="17" borderId="136" xfId="3" applyFont="1" applyFill="1" applyBorder="1" applyAlignment="1">
      <alignment horizontal="center"/>
    </xf>
    <xf numFmtId="0" fontId="35" fillId="17" borderId="92" xfId="3" applyFont="1" applyFill="1" applyBorder="1" applyAlignment="1">
      <alignment horizontal="center"/>
    </xf>
    <xf numFmtId="0" fontId="64" fillId="22" borderId="65" xfId="0" applyFont="1" applyFill="1" applyBorder="1" applyAlignment="1">
      <alignment horizontal="center" vertical="center"/>
    </xf>
    <xf numFmtId="0" fontId="64" fillId="22" borderId="64" xfId="0" applyFont="1" applyFill="1" applyBorder="1" applyAlignment="1">
      <alignment horizontal="center" vertical="center"/>
    </xf>
    <xf numFmtId="0" fontId="57" fillId="22" borderId="119" xfId="0" applyFont="1" applyFill="1" applyBorder="1"/>
    <xf numFmtId="0" fontId="57" fillId="22" borderId="60" xfId="0" applyFont="1" applyFill="1" applyBorder="1"/>
    <xf numFmtId="0" fontId="57" fillId="22" borderId="22" xfId="0" applyFont="1" applyFill="1" applyBorder="1"/>
    <xf numFmtId="0" fontId="57" fillId="22" borderId="113" xfId="0" applyFont="1" applyFill="1" applyBorder="1"/>
    <xf numFmtId="0" fontId="57" fillId="22" borderId="86" xfId="0" applyFont="1" applyFill="1" applyBorder="1"/>
    <xf numFmtId="0" fontId="57" fillId="22" borderId="116" xfId="0" applyFont="1" applyFill="1" applyBorder="1"/>
    <xf numFmtId="0" fontId="57" fillId="22" borderId="115" xfId="0" applyFont="1" applyFill="1" applyBorder="1"/>
    <xf numFmtId="4" fontId="66" fillId="24" borderId="51" xfId="2" applyNumberFormat="1" applyFont="1" applyFill="1" applyBorder="1" applyAlignment="1">
      <alignment horizontal="right" vertical="top" wrapText="1"/>
    </xf>
    <xf numFmtId="4" fontId="66" fillId="24" borderId="42" xfId="2" applyNumberFormat="1" applyFont="1" applyFill="1" applyBorder="1" applyAlignment="1">
      <alignment horizontal="right" vertical="top" wrapText="1"/>
    </xf>
    <xf numFmtId="4" fontId="66" fillId="24" borderId="52" xfId="2" applyNumberFormat="1" applyFont="1" applyFill="1" applyBorder="1" applyAlignment="1">
      <alignment horizontal="right" vertical="top" wrapText="1"/>
    </xf>
    <xf numFmtId="4" fontId="66" fillId="24" borderId="106" xfId="2" applyNumberFormat="1" applyFont="1" applyFill="1" applyBorder="1" applyAlignment="1">
      <alignment horizontal="right" vertical="top" wrapText="1"/>
    </xf>
    <xf numFmtId="4" fontId="66" fillId="24" borderId="95" xfId="2" applyNumberFormat="1" applyFont="1" applyFill="1" applyBorder="1" applyAlignment="1">
      <alignment horizontal="right" vertical="top" wrapText="1"/>
    </xf>
    <xf numFmtId="4" fontId="66" fillId="24" borderId="109" xfId="2" applyNumberFormat="1" applyFont="1" applyFill="1" applyBorder="1" applyAlignment="1">
      <alignment horizontal="right" vertical="top" wrapText="1"/>
    </xf>
    <xf numFmtId="4" fontId="66" fillId="24" borderId="107" xfId="2" applyNumberFormat="1" applyFont="1" applyFill="1" applyBorder="1" applyAlignment="1">
      <alignment horizontal="right" vertical="top" wrapText="1"/>
    </xf>
    <xf numFmtId="4" fontId="66" fillId="24" borderId="46" xfId="2" applyNumberFormat="1" applyFont="1" applyFill="1" applyBorder="1" applyAlignment="1">
      <alignment horizontal="right" vertical="top" wrapText="1"/>
    </xf>
    <xf numFmtId="4" fontId="66" fillId="24" borderId="45" xfId="2" applyNumberFormat="1" applyFont="1" applyFill="1" applyBorder="1" applyAlignment="1">
      <alignment horizontal="right" vertical="top" wrapText="1"/>
    </xf>
    <xf numFmtId="4" fontId="65" fillId="24" borderId="26" xfId="1" applyNumberFormat="1" applyFont="1" applyFill="1" applyBorder="1" applyAlignment="1">
      <alignment horizontal="right" vertical="top" wrapText="1"/>
    </xf>
    <xf numFmtId="4" fontId="66" fillId="24" borderId="44" xfId="2" applyNumberFormat="1" applyFont="1" applyFill="1" applyBorder="1" applyAlignment="1">
      <alignment horizontal="right" vertical="top" wrapText="1"/>
    </xf>
    <xf numFmtId="4" fontId="66" fillId="24" borderId="108" xfId="2" applyNumberFormat="1" applyFont="1" applyFill="1" applyBorder="1" applyAlignment="1">
      <alignment horizontal="right" vertical="top" wrapText="1"/>
    </xf>
    <xf numFmtId="4" fontId="66" fillId="24" borderId="43" xfId="2" applyNumberFormat="1" applyFont="1" applyFill="1" applyBorder="1" applyAlignment="1">
      <alignment horizontal="right" vertical="top" wrapText="1"/>
    </xf>
    <xf numFmtId="0" fontId="66" fillId="24" borderId="70" xfId="0" applyFont="1" applyFill="1" applyBorder="1" applyAlignment="1">
      <alignment horizontal="left" vertical="top" wrapText="1"/>
    </xf>
    <xf numFmtId="166" fontId="66" fillId="24" borderId="110" xfId="5" applyNumberFormat="1" applyFont="1" applyFill="1" applyBorder="1" applyAlignment="1">
      <alignment horizontal="right" vertical="top" wrapText="1"/>
    </xf>
    <xf numFmtId="166" fontId="66" fillId="24" borderId="111" xfId="5" applyNumberFormat="1" applyFont="1" applyFill="1" applyBorder="1" applyAlignment="1">
      <alignment horizontal="right" vertical="top" wrapText="1"/>
    </xf>
    <xf numFmtId="166" fontId="66" fillId="24" borderId="112" xfId="5" applyNumberFormat="1" applyFont="1" applyFill="1" applyBorder="1" applyAlignment="1">
      <alignment horizontal="right" vertical="top" wrapText="1"/>
    </xf>
    <xf numFmtId="166" fontId="66" fillId="24" borderId="47" xfId="5" applyNumberFormat="1" applyFont="1" applyFill="1" applyBorder="1" applyAlignment="1">
      <alignment horizontal="right" vertical="top" wrapText="1"/>
    </xf>
    <xf numFmtId="166" fontId="66" fillId="24" borderId="48" xfId="5" applyNumberFormat="1" applyFont="1" applyFill="1" applyBorder="1" applyAlignment="1">
      <alignment horizontal="right" vertical="top" wrapText="1"/>
    </xf>
    <xf numFmtId="166" fontId="66" fillId="24" borderId="49" xfId="5" applyNumberFormat="1" applyFont="1" applyFill="1" applyBorder="1" applyAlignment="1">
      <alignment horizontal="right" vertical="top" wrapText="1"/>
    </xf>
    <xf numFmtId="0" fontId="40" fillId="14" borderId="26" xfId="0" applyFont="1" applyFill="1" applyBorder="1"/>
    <xf numFmtId="0" fontId="36" fillId="12" borderId="8" xfId="0" applyFont="1" applyFill="1" applyBorder="1" applyAlignment="1">
      <alignment horizontal="center" vertical="center" wrapText="1"/>
    </xf>
    <xf numFmtId="0" fontId="67" fillId="13" borderId="5" xfId="0" applyFont="1" applyFill="1" applyBorder="1" applyAlignment="1">
      <alignment horizontal="center" vertical="center"/>
    </xf>
    <xf numFmtId="0" fontId="42" fillId="17" borderId="170" xfId="0" applyFont="1" applyFill="1" applyBorder="1" applyAlignment="1">
      <alignment horizontal="center" vertical="center"/>
    </xf>
    <xf numFmtId="0" fontId="42" fillId="17" borderId="171" xfId="0" applyFont="1" applyFill="1" applyBorder="1" applyAlignment="1">
      <alignment horizontal="center" vertical="center"/>
    </xf>
    <xf numFmtId="0" fontId="42" fillId="17" borderId="172" xfId="0" applyFont="1" applyFill="1" applyBorder="1" applyAlignment="1">
      <alignment horizontal="center" vertical="center"/>
    </xf>
    <xf numFmtId="0" fontId="42" fillId="17" borderId="173" xfId="0" applyFont="1" applyFill="1" applyBorder="1" applyAlignment="1">
      <alignment horizontal="center" vertical="center"/>
    </xf>
    <xf numFmtId="0" fontId="42" fillId="17" borderId="174" xfId="0" applyFont="1" applyFill="1" applyBorder="1" applyAlignment="1">
      <alignment horizontal="center" vertical="center"/>
    </xf>
    <xf numFmtId="0" fontId="42" fillId="17" borderId="175" xfId="0" applyFont="1" applyFill="1" applyBorder="1" applyAlignment="1">
      <alignment horizontal="center" vertical="center"/>
    </xf>
    <xf numFmtId="0" fontId="42" fillId="17" borderId="176" xfId="0" applyFont="1" applyFill="1" applyBorder="1" applyAlignment="1">
      <alignment horizontal="center" vertical="center"/>
    </xf>
    <xf numFmtId="0" fontId="42" fillId="17" borderId="177" xfId="0" applyFont="1" applyFill="1" applyBorder="1" applyAlignment="1">
      <alignment horizontal="center" vertical="center"/>
    </xf>
    <xf numFmtId="0" fontId="42" fillId="17" borderId="178" xfId="0" applyFont="1" applyFill="1" applyBorder="1" applyAlignment="1">
      <alignment horizontal="center" vertical="center"/>
    </xf>
    <xf numFmtId="0" fontId="8" fillId="0" borderId="22" xfId="0" applyNumberFormat="1" applyFont="1" applyBorder="1" applyAlignment="1" applyProtection="1">
      <alignment horizontal="center" vertical="center"/>
    </xf>
    <xf numFmtId="0" fontId="8" fillId="0" borderId="125" xfId="0" applyNumberFormat="1" applyFont="1" applyBorder="1" applyAlignment="1" applyProtection="1">
      <alignment horizontal="center" vertical="center"/>
    </xf>
    <xf numFmtId="0" fontId="8" fillId="0" borderId="89" xfId="0" applyFont="1" applyBorder="1" applyAlignment="1" applyProtection="1">
      <alignment horizontal="center" vertical="center"/>
    </xf>
    <xf numFmtId="0" fontId="8" fillId="0" borderId="22" xfId="0" applyNumberFormat="1" applyFont="1" applyBorder="1" applyAlignment="1" applyProtection="1">
      <alignment horizontal="center" vertical="center" wrapText="1"/>
    </xf>
    <xf numFmtId="166" fontId="63" fillId="0" borderId="122" xfId="5" applyNumberFormat="1" applyFont="1" applyFill="1" applyBorder="1" applyProtection="1"/>
    <xf numFmtId="166" fontId="63" fillId="0" borderId="18" xfId="5" applyNumberFormat="1" applyFont="1" applyFill="1" applyBorder="1" applyProtection="1"/>
    <xf numFmtId="166" fontId="57" fillId="22" borderId="22" xfId="5" applyNumberFormat="1" applyFont="1" applyFill="1" applyBorder="1" applyAlignment="1" applyProtection="1">
      <alignment horizontal="center"/>
    </xf>
    <xf numFmtId="166" fontId="63" fillId="21" borderId="86" xfId="5" applyNumberFormat="1" applyFont="1" applyFill="1" applyBorder="1" applyAlignment="1" applyProtection="1">
      <alignment horizontal="center"/>
    </xf>
    <xf numFmtId="166" fontId="62" fillId="19" borderId="22" xfId="5" applyNumberFormat="1" applyFont="1" applyFill="1" applyBorder="1" applyAlignment="1" applyProtection="1">
      <alignment horizontal="center"/>
    </xf>
    <xf numFmtId="166" fontId="63" fillId="22" borderId="22" xfId="5" applyNumberFormat="1" applyFont="1" applyFill="1" applyBorder="1" applyProtection="1"/>
    <xf numFmtId="166" fontId="63" fillId="22" borderId="125" xfId="5" applyNumberFormat="1" applyFont="1" applyFill="1" applyBorder="1" applyProtection="1"/>
    <xf numFmtId="166" fontId="33" fillId="0" borderId="18" xfId="5" applyNumberFormat="1" applyFont="1" applyFill="1" applyBorder="1" applyProtection="1"/>
    <xf numFmtId="166" fontId="33" fillId="0" borderId="23" xfId="5" applyNumberFormat="1" applyFont="1" applyFill="1" applyBorder="1" applyProtection="1"/>
    <xf numFmtId="0" fontId="36" fillId="12" borderId="0" xfId="0" applyFont="1" applyFill="1" applyBorder="1" applyAlignment="1">
      <alignment vertical="center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0" fillId="18" borderId="24" xfId="0" applyFill="1" applyBorder="1" applyAlignment="1" applyProtection="1">
      <alignment horizontal="center" vertical="top" wrapText="1"/>
    </xf>
    <xf numFmtId="0" fontId="39" fillId="17" borderId="135" xfId="0" applyFont="1" applyFill="1" applyBorder="1" applyAlignment="1">
      <alignment horizontal="left" vertical="center" indent="1"/>
    </xf>
    <xf numFmtId="1" fontId="35" fillId="17" borderId="165" xfId="0" applyNumberFormat="1" applyFont="1" applyFill="1" applyBorder="1" applyAlignment="1">
      <alignment horizontal="center" vertical="center"/>
    </xf>
    <xf numFmtId="0" fontId="39" fillId="17" borderId="135" xfId="0" applyFont="1" applyFill="1" applyBorder="1" applyAlignment="1">
      <alignment horizontal="left" vertical="center" wrapText="1"/>
    </xf>
    <xf numFmtId="0" fontId="17" fillId="8" borderId="62" xfId="0" applyFont="1" applyFill="1" applyBorder="1" applyAlignment="1">
      <alignment horizontal="right" vertical="center" wrapText="1"/>
    </xf>
    <xf numFmtId="0" fontId="17" fillId="8" borderId="34" xfId="0" applyFont="1" applyFill="1" applyBorder="1" applyAlignment="1">
      <alignment horizontal="right" vertical="center" wrapText="1"/>
    </xf>
    <xf numFmtId="0" fontId="17" fillId="17" borderId="22" xfId="0" applyFont="1" applyFill="1" applyBorder="1" applyAlignment="1">
      <alignment horizontal="center" vertical="center" wrapText="1"/>
    </xf>
    <xf numFmtId="0" fontId="17" fillId="17" borderId="38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69" fillId="17" borderId="22" xfId="0" applyFont="1" applyFill="1" applyBorder="1" applyAlignment="1">
      <alignment horizontal="center" vertical="center" wrapText="1"/>
    </xf>
    <xf numFmtId="0" fontId="69" fillId="17" borderId="38" xfId="0" applyFont="1" applyFill="1" applyBorder="1" applyAlignment="1">
      <alignment horizontal="center" vertical="center" wrapText="1"/>
    </xf>
    <xf numFmtId="0" fontId="17" fillId="8" borderId="58" xfId="0" applyFont="1" applyFill="1" applyBorder="1" applyAlignment="1">
      <alignment horizontal="right" vertical="center" wrapText="1"/>
    </xf>
    <xf numFmtId="0" fontId="17" fillId="8" borderId="59" xfId="0" applyFont="1" applyFill="1" applyBorder="1" applyAlignment="1">
      <alignment horizontal="right" vertical="center" wrapText="1"/>
    </xf>
    <xf numFmtId="0" fontId="18" fillId="17" borderId="60" xfId="0" applyFont="1" applyFill="1" applyBorder="1" applyAlignment="1">
      <alignment horizontal="center" vertical="center" wrapText="1"/>
    </xf>
    <xf numFmtId="0" fontId="18" fillId="17" borderId="61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5" borderId="53" xfId="3" applyFont="1" applyBorder="1" applyAlignment="1">
      <alignment horizontal="center" vertical="center" wrapText="1"/>
    </xf>
    <xf numFmtId="0" fontId="22" fillId="5" borderId="56" xfId="3" applyFont="1" applyBorder="1" applyAlignment="1">
      <alignment horizontal="center" vertical="center" wrapText="1"/>
    </xf>
    <xf numFmtId="0" fontId="24" fillId="3" borderId="67" xfId="1" applyFont="1" applyBorder="1" applyAlignment="1">
      <alignment horizontal="center" vertical="center" wrapText="1"/>
    </xf>
    <xf numFmtId="0" fontId="24" fillId="3" borderId="68" xfId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19" fillId="17" borderId="22" xfId="0" applyFont="1" applyFill="1" applyBorder="1" applyAlignment="1">
      <alignment horizontal="center" vertical="center" wrapText="1"/>
    </xf>
    <xf numFmtId="0" fontId="19" fillId="17" borderId="38" xfId="0" applyFont="1" applyFill="1" applyBorder="1" applyAlignment="1">
      <alignment horizontal="center" vertical="center" wrapText="1"/>
    </xf>
    <xf numFmtId="0" fontId="17" fillId="8" borderId="63" xfId="0" applyFont="1" applyFill="1" applyBorder="1" applyAlignment="1">
      <alignment horizontal="right" vertical="center" wrapText="1"/>
    </xf>
    <xf numFmtId="0" fontId="17" fillId="8" borderId="64" xfId="0" applyFont="1" applyFill="1" applyBorder="1" applyAlignment="1">
      <alignment horizontal="right" vertical="center" wrapText="1"/>
    </xf>
    <xf numFmtId="0" fontId="60" fillId="17" borderId="65" xfId="6" applyFill="1" applyBorder="1" applyAlignment="1">
      <alignment horizontal="center" vertical="center"/>
    </xf>
    <xf numFmtId="0" fontId="19" fillId="17" borderId="65" xfId="0" applyFont="1" applyFill="1" applyBorder="1" applyAlignment="1">
      <alignment horizontal="center" vertical="center"/>
    </xf>
    <xf numFmtId="0" fontId="19" fillId="17" borderId="66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21" fillId="8" borderId="14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3" fillId="4" borderId="52" xfId="2" applyFont="1" applyBorder="1" applyAlignment="1">
      <alignment horizontal="center" vertical="center" wrapText="1"/>
    </xf>
    <xf numFmtId="0" fontId="23" fillId="4" borderId="44" xfId="2" applyFont="1" applyBorder="1" applyAlignment="1">
      <alignment horizontal="center" vertical="center" wrapText="1"/>
    </xf>
    <xf numFmtId="0" fontId="60" fillId="17" borderId="22" xfId="6" applyFill="1" applyBorder="1" applyAlignment="1">
      <alignment horizontal="center" vertical="center" wrapText="1"/>
    </xf>
    <xf numFmtId="0" fontId="34" fillId="19" borderId="21" xfId="0" applyFont="1" applyFill="1" applyBorder="1" applyAlignment="1" applyProtection="1">
      <alignment horizontal="center" vertical="center"/>
    </xf>
    <xf numFmtId="0" fontId="8" fillId="0" borderId="125" xfId="0" applyFont="1" applyBorder="1" applyAlignment="1" applyProtection="1">
      <alignment horizontal="center"/>
    </xf>
    <xf numFmtId="0" fontId="8" fillId="0" borderId="34" xfId="0" applyFont="1" applyBorder="1" applyAlignment="1" applyProtection="1">
      <alignment horizontal="center"/>
    </xf>
    <xf numFmtId="0" fontId="8" fillId="0" borderId="113" xfId="0" applyFont="1" applyBorder="1" applyAlignment="1" applyProtection="1">
      <alignment horizontal="center"/>
    </xf>
    <xf numFmtId="0" fontId="0" fillId="6" borderId="25" xfId="0" applyFill="1" applyBorder="1" applyAlignment="1">
      <alignment horizontal="center" vertical="top" wrapText="1"/>
    </xf>
    <xf numFmtId="0" fontId="0" fillId="6" borderId="5" xfId="0" applyFill="1" applyBorder="1" applyAlignment="1">
      <alignment horizontal="center" vertical="top" wrapText="1"/>
    </xf>
    <xf numFmtId="0" fontId="9" fillId="6" borderId="28" xfId="0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center" vertical="top" wrapText="1"/>
    </xf>
    <xf numFmtId="0" fontId="9" fillId="6" borderId="30" xfId="0" applyFont="1" applyFill="1" applyBorder="1" applyAlignment="1">
      <alignment horizontal="center" vertical="top" wrapText="1"/>
    </xf>
    <xf numFmtId="0" fontId="9" fillId="6" borderId="14" xfId="0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center" vertical="top" wrapText="1"/>
    </xf>
    <xf numFmtId="0" fontId="9" fillId="6" borderId="13" xfId="0" applyFont="1" applyFill="1" applyBorder="1" applyAlignment="1">
      <alignment horizontal="center" vertical="top" wrapText="1"/>
    </xf>
    <xf numFmtId="0" fontId="0" fillId="6" borderId="31" xfId="0" applyFill="1" applyBorder="1" applyAlignment="1">
      <alignment horizontal="center" vertical="top" wrapText="1"/>
    </xf>
    <xf numFmtId="0" fontId="0" fillId="6" borderId="13" xfId="0" applyFill="1" applyBorder="1" applyAlignment="1">
      <alignment horizontal="center" vertical="top" wrapText="1"/>
    </xf>
    <xf numFmtId="0" fontId="8" fillId="19" borderId="125" xfId="0" applyFont="1" applyFill="1" applyBorder="1" applyAlignment="1">
      <alignment horizontal="left" wrapText="1"/>
    </xf>
    <xf numFmtId="0" fontId="8" fillId="19" borderId="34" xfId="0" applyFont="1" applyFill="1" applyBorder="1" applyAlignment="1">
      <alignment horizontal="left" wrapText="1"/>
    </xf>
    <xf numFmtId="0" fontId="8" fillId="19" borderId="113" xfId="0" applyFont="1" applyFill="1" applyBorder="1" applyAlignment="1">
      <alignment horizontal="left" wrapText="1"/>
    </xf>
    <xf numFmtId="0" fontId="8" fillId="19" borderId="86" xfId="0" applyFont="1" applyFill="1" applyBorder="1" applyAlignment="1">
      <alignment horizontal="center" vertical="top" wrapText="1"/>
    </xf>
    <xf numFmtId="0" fontId="8" fillId="19" borderId="126" xfId="0" applyFont="1" applyFill="1" applyBorder="1" applyAlignment="1">
      <alignment horizontal="center" vertical="top" wrapText="1"/>
    </xf>
    <xf numFmtId="0" fontId="8" fillId="19" borderId="114" xfId="0" applyFont="1" applyFill="1" applyBorder="1" applyAlignment="1">
      <alignment horizontal="center" vertical="top" wrapText="1"/>
    </xf>
    <xf numFmtId="0" fontId="8" fillId="10" borderId="125" xfId="0" applyFont="1" applyFill="1" applyBorder="1" applyAlignment="1">
      <alignment horizontal="center" wrapText="1"/>
    </xf>
    <xf numFmtId="0" fontId="8" fillId="10" borderId="113" xfId="0" applyFont="1" applyFill="1" applyBorder="1" applyAlignment="1">
      <alignment horizontal="center" wrapText="1"/>
    </xf>
    <xf numFmtId="0" fontId="8" fillId="10" borderId="125" xfId="0" applyFont="1" applyFill="1" applyBorder="1" applyAlignment="1">
      <alignment horizontal="center" vertical="center" wrapText="1"/>
    </xf>
    <xf numFmtId="0" fontId="8" fillId="10" borderId="113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top" wrapText="1"/>
    </xf>
    <xf numFmtId="0" fontId="9" fillId="6" borderId="0" xfId="0" applyFont="1" applyFill="1" applyBorder="1" applyAlignment="1">
      <alignment horizontal="center" vertical="top" wrapText="1"/>
    </xf>
    <xf numFmtId="0" fontId="9" fillId="6" borderId="20" xfId="0" applyFont="1" applyFill="1" applyBorder="1" applyAlignment="1">
      <alignment horizontal="center" vertical="top" wrapText="1"/>
    </xf>
    <xf numFmtId="0" fontId="9" fillId="6" borderId="19" xfId="0" applyFont="1" applyFill="1" applyBorder="1" applyAlignment="1">
      <alignment horizontal="center" vertical="top" wrapText="1"/>
    </xf>
    <xf numFmtId="0" fontId="9" fillId="6" borderId="6" xfId="0" applyFont="1" applyFill="1" applyBorder="1" applyAlignment="1">
      <alignment horizontal="center" vertical="top" wrapText="1"/>
    </xf>
    <xf numFmtId="0" fontId="9" fillId="6" borderId="18" xfId="0" applyFont="1" applyFill="1" applyBorder="1" applyAlignment="1">
      <alignment horizontal="center" vertical="top" wrapText="1"/>
    </xf>
    <xf numFmtId="0" fontId="9" fillId="6" borderId="63" xfId="0" applyFont="1" applyFill="1" applyBorder="1" applyAlignment="1">
      <alignment horizontal="center" vertical="top" wrapText="1"/>
    </xf>
    <xf numFmtId="0" fontId="9" fillId="6" borderId="179" xfId="0" applyFont="1" applyFill="1" applyBorder="1" applyAlignment="1">
      <alignment horizontal="center" vertical="top" wrapText="1"/>
    </xf>
    <xf numFmtId="0" fontId="9" fillId="6" borderId="180" xfId="0" applyFont="1" applyFill="1" applyBorder="1" applyAlignment="1">
      <alignment horizontal="center" vertical="top" wrapText="1"/>
    </xf>
    <xf numFmtId="0" fontId="0" fillId="17" borderId="19" xfId="0" applyFill="1" applyBorder="1" applyAlignment="1" applyProtection="1">
      <alignment horizontal="center" vertical="top" wrapText="1"/>
    </xf>
    <xf numFmtId="0" fontId="0" fillId="17" borderId="0" xfId="0" applyFill="1" applyBorder="1" applyAlignment="1" applyProtection="1">
      <alignment horizontal="center" vertical="top" wrapText="1"/>
    </xf>
    <xf numFmtId="0" fontId="0" fillId="17" borderId="20" xfId="0" applyFill="1" applyBorder="1" applyAlignment="1" applyProtection="1">
      <alignment horizontal="center" vertical="top" wrapText="1"/>
    </xf>
    <xf numFmtId="0" fontId="0" fillId="17" borderId="6" xfId="0" applyFill="1" applyBorder="1" applyAlignment="1" applyProtection="1">
      <alignment horizontal="center" vertical="top" wrapText="1"/>
    </xf>
    <xf numFmtId="0" fontId="0" fillId="18" borderId="19" xfId="0" applyFill="1" applyBorder="1" applyAlignment="1" applyProtection="1">
      <alignment horizontal="center" vertical="top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20" xfId="0" applyFill="1" applyBorder="1" applyAlignment="1" applyProtection="1">
      <alignment horizontal="center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0" fillId="18" borderId="24" xfId="0" applyFill="1" applyBorder="1" applyAlignment="1" applyProtection="1">
      <alignment horizontal="center" vertical="top" wrapText="1"/>
    </xf>
    <xf numFmtId="0" fontId="8" fillId="7" borderId="24" xfId="0" applyFont="1" applyFill="1" applyBorder="1" applyAlignment="1" applyProtection="1">
      <alignment horizontal="left" vertical="top" wrapText="1"/>
    </xf>
    <xf numFmtId="0" fontId="8" fillId="7" borderId="15" xfId="0" applyFont="1" applyFill="1" applyBorder="1" applyAlignment="1" applyProtection="1">
      <alignment horizontal="left" vertical="top" wrapText="1"/>
    </xf>
    <xf numFmtId="0" fontId="0" fillId="7" borderId="0" xfId="0" applyFill="1" applyBorder="1" applyAlignment="1" applyProtection="1">
      <alignment horizontal="left" vertical="top" wrapText="1"/>
    </xf>
    <xf numFmtId="0" fontId="0" fillId="7" borderId="26" xfId="0" applyFill="1" applyBorder="1" applyAlignment="1" applyProtection="1">
      <alignment horizontal="left" vertical="top" wrapText="1"/>
    </xf>
    <xf numFmtId="0" fontId="8" fillId="0" borderId="14" xfId="0" applyFont="1" applyBorder="1" applyAlignment="1" applyProtection="1">
      <alignment horizontal="left" vertical="top" wrapText="1"/>
    </xf>
    <xf numFmtId="0" fontId="8" fillId="0" borderId="24" xfId="0" applyFont="1" applyBorder="1" applyAlignment="1" applyProtection="1">
      <alignment horizontal="left" vertical="top" wrapText="1"/>
    </xf>
    <xf numFmtId="0" fontId="8" fillId="0" borderId="15" xfId="0" applyFont="1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26" xfId="0" applyBorder="1" applyAlignment="1" applyProtection="1">
      <alignment horizontal="left" vertical="top" wrapText="1"/>
    </xf>
    <xf numFmtId="0" fontId="0" fillId="18" borderId="14" xfId="0" applyFill="1" applyBorder="1" applyAlignment="1" applyProtection="1">
      <alignment horizontal="center" vertical="top" wrapText="1"/>
    </xf>
    <xf numFmtId="0" fontId="0" fillId="18" borderId="23" xfId="0" applyFill="1" applyBorder="1" applyAlignment="1" applyProtection="1">
      <alignment horizontal="center" vertical="top" wrapText="1"/>
    </xf>
    <xf numFmtId="0" fontId="0" fillId="18" borderId="13" xfId="0" applyFill="1" applyBorder="1" applyAlignment="1" applyProtection="1">
      <alignment horizontal="center" vertical="top" wrapText="1"/>
    </xf>
    <xf numFmtId="0" fontId="0" fillId="17" borderId="24" xfId="0" applyFill="1" applyBorder="1" applyAlignment="1" applyProtection="1">
      <alignment horizontal="center" vertical="top" wrapText="1"/>
    </xf>
    <xf numFmtId="0" fontId="31" fillId="0" borderId="0" xfId="0" applyFont="1" applyBorder="1" applyAlignment="1">
      <alignment horizontal="center"/>
    </xf>
    <xf numFmtId="0" fontId="34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8" fillId="0" borderId="26" xfId="0" applyFont="1" applyBorder="1" applyAlignment="1">
      <alignment horizontal="left"/>
    </xf>
    <xf numFmtId="0" fontId="28" fillId="0" borderId="27" xfId="0" applyFont="1" applyBorder="1" applyAlignment="1">
      <alignment horizontal="left"/>
    </xf>
    <xf numFmtId="0" fontId="27" fillId="11" borderId="28" xfId="0" applyFont="1" applyFill="1" applyBorder="1" applyAlignment="1">
      <alignment horizontal="left"/>
    </xf>
    <xf numFmtId="0" fontId="27" fillId="11" borderId="29" xfId="0" applyFont="1" applyFill="1" applyBorder="1" applyAlignment="1">
      <alignment horizontal="left"/>
    </xf>
    <xf numFmtId="0" fontId="27" fillId="11" borderId="0" xfId="0" applyFont="1" applyFill="1" applyAlignment="1">
      <alignment horizontal="left"/>
    </xf>
    <xf numFmtId="0" fontId="27" fillId="10" borderId="28" xfId="0" applyFont="1" applyFill="1" applyBorder="1" applyAlignment="1">
      <alignment horizontal="left"/>
    </xf>
    <xf numFmtId="0" fontId="27" fillId="10" borderId="29" xfId="0" applyFont="1" applyFill="1" applyBorder="1" applyAlignment="1">
      <alignment horizontal="left"/>
    </xf>
    <xf numFmtId="0" fontId="27" fillId="10" borderId="0" xfId="0" applyFont="1" applyFill="1" applyAlignment="1">
      <alignment horizontal="left"/>
    </xf>
    <xf numFmtId="0" fontId="36" fillId="12" borderId="28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 wrapText="1"/>
    </xf>
    <xf numFmtId="0" fontId="36" fillId="12" borderId="8" xfId="0" applyFont="1" applyFill="1" applyBorder="1" applyAlignment="1">
      <alignment horizontal="center" vertical="center" wrapText="1"/>
    </xf>
    <xf numFmtId="0" fontId="36" fillId="12" borderId="80" xfId="0" applyFont="1" applyFill="1" applyBorder="1" applyAlignment="1">
      <alignment horizontal="center" vertical="center" wrapText="1"/>
    </xf>
    <xf numFmtId="0" fontId="36" fillId="12" borderId="9" xfId="0" applyFont="1" applyFill="1" applyBorder="1" applyAlignment="1">
      <alignment horizontal="center" vertical="center" wrapText="1"/>
    </xf>
    <xf numFmtId="0" fontId="59" fillId="12" borderId="8" xfId="0" applyFont="1" applyFill="1" applyBorder="1" applyAlignment="1">
      <alignment horizontal="center" vertical="center" wrapText="1"/>
    </xf>
    <xf numFmtId="0" fontId="59" fillId="12" borderId="9" xfId="0" applyFont="1" applyFill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/>
    </xf>
    <xf numFmtId="0" fontId="36" fillId="12" borderId="14" xfId="0" applyFont="1" applyFill="1" applyBorder="1" applyAlignment="1">
      <alignment horizontal="center" vertical="center" wrapText="1"/>
    </xf>
    <xf numFmtId="0" fontId="36" fillId="12" borderId="23" xfId="0" applyFont="1" applyFill="1" applyBorder="1" applyAlignment="1">
      <alignment horizontal="center" vertical="center" wrapText="1"/>
    </xf>
    <xf numFmtId="0" fontId="36" fillId="12" borderId="13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top"/>
    </xf>
    <xf numFmtId="0" fontId="1" fillId="26" borderId="80" xfId="0" applyFont="1" applyFill="1" applyBorder="1" applyAlignment="1">
      <alignment horizontal="center" vertical="top"/>
    </xf>
    <xf numFmtId="0" fontId="5" fillId="26" borderId="8" xfId="0" applyFont="1" applyFill="1" applyBorder="1" applyAlignment="1">
      <alignment horizontal="left" vertical="top" wrapText="1"/>
    </xf>
    <xf numFmtId="0" fontId="5" fillId="26" borderId="80" xfId="0" applyFont="1" applyFill="1" applyBorder="1" applyAlignment="1">
      <alignment horizontal="left" vertical="top" wrapText="1"/>
    </xf>
    <xf numFmtId="0" fontId="1" fillId="26" borderId="8" xfId="0" applyFont="1" applyFill="1" applyBorder="1" applyAlignment="1">
      <alignment vertical="top" wrapText="1"/>
    </xf>
    <xf numFmtId="0" fontId="1" fillId="26" borderId="80" xfId="0" applyFont="1" applyFill="1" applyBorder="1" applyAlignment="1">
      <alignment vertical="top" wrapText="1"/>
    </xf>
    <xf numFmtId="2" fontId="3" fillId="5" borderId="91" xfId="3" applyNumberFormat="1" applyFont="1" applyBorder="1" applyAlignment="1">
      <alignment horizontal="right" vertical="top" wrapText="1"/>
    </xf>
    <xf numFmtId="2" fontId="3" fillId="5" borderId="92" xfId="3" applyNumberFormat="1" applyFont="1" applyBorder="1" applyAlignment="1">
      <alignment horizontal="right" vertical="top" wrapText="1"/>
    </xf>
    <xf numFmtId="0" fontId="5" fillId="26" borderId="7" xfId="0" applyFont="1" applyFill="1" applyBorder="1" applyAlignment="1">
      <alignment horizontal="left" vertical="top" wrapText="1"/>
    </xf>
    <xf numFmtId="0" fontId="5" fillId="26" borderId="4" xfId="0" applyFont="1" applyFill="1" applyBorder="1" applyAlignment="1">
      <alignment horizontal="left" vertical="top" wrapText="1"/>
    </xf>
    <xf numFmtId="167" fontId="50" fillId="3" borderId="8" xfId="4" applyNumberFormat="1" applyFont="1" applyFill="1" applyBorder="1" applyAlignment="1">
      <alignment horizontal="right" vertical="top" wrapText="1"/>
    </xf>
    <xf numFmtId="167" fontId="50" fillId="3" borderId="9" xfId="4" applyNumberFormat="1" applyFont="1" applyFill="1" applyBorder="1" applyAlignment="1">
      <alignment horizontal="right" vertical="top" wrapText="1"/>
    </xf>
    <xf numFmtId="167" fontId="50" fillId="3" borderId="8" xfId="4" applyNumberFormat="1" applyFont="1" applyFill="1" applyBorder="1" applyAlignment="1">
      <alignment vertical="top" wrapText="1"/>
    </xf>
    <xf numFmtId="167" fontId="50" fillId="3" borderId="9" xfId="4" applyNumberFormat="1" applyFont="1" applyFill="1" applyBorder="1" applyAlignment="1">
      <alignment vertical="top" wrapText="1"/>
    </xf>
    <xf numFmtId="0" fontId="5" fillId="26" borderId="14" xfId="0" applyFont="1" applyFill="1" applyBorder="1" applyAlignment="1">
      <alignment horizontal="left" vertical="top" wrapText="1"/>
    </xf>
    <xf numFmtId="0" fontId="5" fillId="26" borderId="15" xfId="0" applyFont="1" applyFill="1" applyBorder="1" applyAlignment="1">
      <alignment horizontal="left" vertical="top" wrapText="1"/>
    </xf>
    <xf numFmtId="2" fontId="50" fillId="3" borderId="8" xfId="4" applyNumberFormat="1" applyFont="1" applyFill="1" applyBorder="1" applyAlignment="1">
      <alignment vertical="top" wrapText="1"/>
    </xf>
    <xf numFmtId="2" fontId="50" fillId="3" borderId="9" xfId="4" applyNumberFormat="1" applyFont="1" applyFill="1" applyBorder="1" applyAlignment="1">
      <alignment vertical="top" wrapText="1"/>
    </xf>
    <xf numFmtId="0" fontId="1" fillId="26" borderId="9" xfId="0" applyFont="1" applyFill="1" applyBorder="1" applyAlignment="1">
      <alignment vertical="top" wrapText="1"/>
    </xf>
    <xf numFmtId="0" fontId="5" fillId="26" borderId="11" xfId="0" applyFont="1" applyFill="1" applyBorder="1" applyAlignment="1">
      <alignment horizontal="left" vertical="top" wrapText="1"/>
    </xf>
    <xf numFmtId="0" fontId="5" fillId="26" borderId="12" xfId="0" applyFont="1" applyFill="1" applyBorder="1" applyAlignment="1">
      <alignment horizontal="left" vertical="top" wrapText="1"/>
    </xf>
    <xf numFmtId="0" fontId="5" fillId="26" borderId="8" xfId="0" applyFont="1" applyFill="1" applyBorder="1" applyAlignment="1">
      <alignment horizontal="center" vertical="top" wrapText="1"/>
    </xf>
    <xf numFmtId="0" fontId="5" fillId="26" borderId="9" xfId="0" applyFont="1" applyFill="1" applyBorder="1" applyAlignment="1">
      <alignment horizontal="center" vertical="top" wrapText="1"/>
    </xf>
    <xf numFmtId="0" fontId="1" fillId="26" borderId="13" xfId="0" applyFont="1" applyFill="1" applyBorder="1" applyAlignment="1">
      <alignment horizontal="center" vertical="top"/>
    </xf>
    <xf numFmtId="0" fontId="1" fillId="26" borderId="5" xfId="0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4" fillId="22" borderId="14" xfId="0" applyFont="1" applyFill="1" applyBorder="1" applyAlignment="1">
      <alignment horizontal="center"/>
    </xf>
    <xf numFmtId="0" fontId="64" fillId="22" borderId="23" xfId="0" applyFont="1" applyFill="1" applyBorder="1" applyAlignment="1">
      <alignment horizontal="center"/>
    </xf>
  </cellXfs>
  <cellStyles count="8">
    <cellStyle name="Čárka" xfId="5" builtinId="3"/>
    <cellStyle name="Hypertextový odkaz" xfId="6" builtinId="8"/>
    <cellStyle name="Měna" xfId="7" builtinId="4"/>
    <cellStyle name="Normální" xfId="0" builtinId="0"/>
    <cellStyle name="Poznámka" xfId="3" builtinId="10"/>
    <cellStyle name="Procenta" xfId="4" builtinId="5"/>
    <cellStyle name="Správně" xfId="1" builtinId="26"/>
    <cellStyle name="Výpočet" xfId="2" builtinId="22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19050</xdr:rowOff>
    </xdr:from>
    <xdr:to>
      <xdr:col>11</xdr:col>
      <xdr:colOff>552450</xdr:colOff>
      <xdr:row>35</xdr:row>
      <xdr:rowOff>140105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550"/>
          <a:ext cx="7258050" cy="6217055"/>
        </a:xfrm>
        <a:prstGeom prst="rect">
          <a:avLst/>
        </a:prstGeom>
      </xdr:spPr>
    </xdr:pic>
    <xdr:clientData/>
  </xdr:twoCellAnchor>
  <xdr:twoCellAnchor editAs="oneCell">
    <xdr:from>
      <xdr:col>18</xdr:col>
      <xdr:colOff>600074</xdr:colOff>
      <xdr:row>3</xdr:row>
      <xdr:rowOff>0</xdr:rowOff>
    </xdr:from>
    <xdr:to>
      <xdr:col>44</xdr:col>
      <xdr:colOff>508192</xdr:colOff>
      <xdr:row>35</xdr:row>
      <xdr:rowOff>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2874" y="571500"/>
          <a:ext cx="15757718" cy="609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pa.sk/" TargetMode="External"/><Relationship Id="rId1" Type="http://schemas.openxmlformats.org/officeDocument/2006/relationships/hyperlink" Target="mailto:peter.lukac@apa.s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R46"/>
  <sheetViews>
    <sheetView tabSelected="1" view="pageBreakPreview" topLeftCell="A11" zoomScale="90" zoomScaleNormal="100" zoomScaleSheetLayoutView="90" workbookViewId="0">
      <selection activeCell="B11" sqref="B1:B1048576"/>
    </sheetView>
  </sheetViews>
  <sheetFormatPr defaultColWidth="8.85546875" defaultRowHeight="15" x14ac:dyDescent="0.25"/>
  <cols>
    <col min="2" max="2" width="11.7109375" customWidth="1"/>
    <col min="4" max="4" width="6.42578125" customWidth="1"/>
    <col min="6" max="6" width="7.7109375" customWidth="1"/>
    <col min="7" max="7" width="12.28515625" customWidth="1"/>
    <col min="8" max="8" width="6" customWidth="1"/>
    <col min="9" max="9" width="14.28515625" customWidth="1"/>
  </cols>
  <sheetData>
    <row r="1" spans="1:18" x14ac:dyDescent="0.25">
      <c r="A1" s="37"/>
      <c r="B1" s="37"/>
      <c r="C1" s="37"/>
      <c r="D1" s="37"/>
      <c r="E1" s="37"/>
      <c r="F1" s="37"/>
      <c r="G1" s="37"/>
      <c r="H1" s="37"/>
      <c r="I1" s="37"/>
      <c r="J1" s="372"/>
      <c r="K1" s="373"/>
      <c r="L1" s="373"/>
      <c r="M1" s="373"/>
      <c r="N1" s="373"/>
      <c r="O1" s="373"/>
      <c r="P1" s="373"/>
      <c r="Q1" s="373"/>
      <c r="R1" s="373"/>
    </row>
    <row r="2" spans="1:18" x14ac:dyDescent="0.25">
      <c r="A2" s="37"/>
      <c r="B2" s="37"/>
      <c r="C2" s="37"/>
      <c r="D2" s="37"/>
      <c r="E2" s="37"/>
      <c r="F2" s="37"/>
      <c r="G2" s="37"/>
      <c r="H2" s="37"/>
      <c r="I2" s="37"/>
      <c r="J2" s="373"/>
      <c r="K2" s="373"/>
      <c r="L2" s="373"/>
      <c r="M2" s="373"/>
      <c r="N2" s="373"/>
      <c r="O2" s="373"/>
      <c r="P2" s="373"/>
      <c r="Q2" s="373"/>
      <c r="R2" s="373"/>
    </row>
    <row r="3" spans="1:18" ht="1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3"/>
      <c r="K3" s="373"/>
      <c r="L3" s="373"/>
      <c r="M3" s="373"/>
      <c r="N3" s="373"/>
      <c r="O3" s="373"/>
      <c r="P3" s="373"/>
      <c r="Q3" s="373"/>
      <c r="R3" s="373"/>
    </row>
    <row r="4" spans="1:18" ht="1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3"/>
      <c r="K4" s="373"/>
      <c r="L4" s="373"/>
      <c r="M4" s="373"/>
      <c r="N4" s="373"/>
      <c r="O4" s="373"/>
      <c r="P4" s="373"/>
      <c r="Q4" s="373"/>
      <c r="R4" s="373"/>
    </row>
    <row r="5" spans="1:18" x14ac:dyDescent="0.25">
      <c r="A5" s="37"/>
      <c r="B5" s="37"/>
      <c r="C5" s="37"/>
      <c r="D5" s="37"/>
      <c r="E5" s="37"/>
      <c r="F5" s="37"/>
      <c r="G5" s="37"/>
      <c r="H5" s="37"/>
      <c r="I5" s="37"/>
      <c r="J5" s="373"/>
      <c r="K5" s="373"/>
      <c r="L5" s="373"/>
      <c r="M5" s="373"/>
      <c r="N5" s="373"/>
      <c r="O5" s="373"/>
      <c r="P5" s="373"/>
      <c r="Q5" s="373"/>
      <c r="R5" s="373"/>
    </row>
    <row r="6" spans="1:18" ht="62.1" customHeight="1" x14ac:dyDescent="0.5">
      <c r="A6" s="661" t="s">
        <v>115</v>
      </c>
      <c r="B6" s="661"/>
      <c r="C6" s="661"/>
      <c r="D6" s="661"/>
      <c r="E6" s="661"/>
      <c r="F6" s="661"/>
      <c r="G6" s="661"/>
      <c r="H6" s="661"/>
      <c r="I6" s="661"/>
      <c r="J6" s="373"/>
      <c r="K6" s="373"/>
      <c r="L6" s="373"/>
      <c r="M6" s="373"/>
      <c r="N6" s="373"/>
      <c r="O6" s="373"/>
      <c r="P6" s="373"/>
      <c r="Q6" s="373"/>
      <c r="R6" s="373"/>
    </row>
    <row r="7" spans="1:18" ht="18.75" customHeight="1" x14ac:dyDescent="0.3">
      <c r="A7" s="675" t="s">
        <v>65</v>
      </c>
      <c r="B7" s="675"/>
      <c r="C7" s="675"/>
      <c r="D7" s="675"/>
      <c r="E7" s="675"/>
      <c r="F7" s="675"/>
      <c r="G7" s="675"/>
      <c r="H7" s="675"/>
      <c r="I7" s="675"/>
      <c r="J7" s="373"/>
      <c r="K7" s="373"/>
      <c r="L7" s="373"/>
      <c r="M7" s="373"/>
      <c r="N7" s="373"/>
      <c r="O7" s="373"/>
      <c r="P7" s="373"/>
      <c r="Q7" s="373"/>
      <c r="R7" s="373"/>
    </row>
    <row r="8" spans="1:18" x14ac:dyDescent="0.25">
      <c r="A8" s="662" t="s">
        <v>60</v>
      </c>
      <c r="B8" s="662"/>
      <c r="C8" s="662"/>
      <c r="D8" s="662"/>
      <c r="E8" s="662"/>
      <c r="F8" s="662"/>
      <c r="G8" s="662"/>
      <c r="H8" s="662"/>
      <c r="I8" s="662"/>
      <c r="J8" s="373"/>
      <c r="K8" s="373"/>
      <c r="L8" s="373"/>
      <c r="M8" s="373"/>
      <c r="N8" s="373"/>
      <c r="O8" s="373"/>
      <c r="P8" s="373"/>
      <c r="Q8" s="373"/>
      <c r="R8" s="373"/>
    </row>
    <row r="9" spans="1:18" ht="15" customHeight="1" x14ac:dyDescent="0.25">
      <c r="A9" s="662"/>
      <c r="B9" s="662"/>
      <c r="C9" s="662"/>
      <c r="D9" s="662"/>
      <c r="E9" s="662"/>
      <c r="F9" s="662"/>
      <c r="G9" s="662"/>
      <c r="H9" s="662"/>
      <c r="I9" s="662"/>
      <c r="J9" s="373"/>
      <c r="K9" s="373"/>
      <c r="L9" s="373"/>
      <c r="M9" s="373"/>
      <c r="N9" s="373"/>
      <c r="O9" s="373"/>
      <c r="P9" s="373"/>
      <c r="Q9" s="373"/>
      <c r="R9" s="373"/>
    </row>
    <row r="10" spans="1:18" ht="48.6" customHeight="1" x14ac:dyDescent="0.25">
      <c r="A10" s="662"/>
      <c r="B10" s="662"/>
      <c r="C10" s="662"/>
      <c r="D10" s="662"/>
      <c r="E10" s="662"/>
      <c r="F10" s="662"/>
      <c r="G10" s="662"/>
      <c r="H10" s="662"/>
      <c r="I10" s="662"/>
      <c r="J10" s="373"/>
      <c r="K10" s="373"/>
      <c r="L10" s="373"/>
      <c r="M10" s="373"/>
      <c r="N10" s="373"/>
      <c r="O10" s="373"/>
      <c r="P10" s="373"/>
      <c r="Q10" s="373"/>
      <c r="R10" s="373"/>
    </row>
    <row r="11" spans="1:18" ht="15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3"/>
      <c r="K11" s="373"/>
      <c r="L11" s="373"/>
      <c r="M11" s="373"/>
      <c r="N11" s="373"/>
      <c r="O11" s="373"/>
      <c r="P11" s="373"/>
      <c r="Q11" s="373"/>
      <c r="R11" s="373"/>
    </row>
    <row r="12" spans="1:18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3"/>
      <c r="K12" s="373"/>
      <c r="L12" s="373"/>
      <c r="M12" s="373"/>
      <c r="N12" s="373"/>
      <c r="O12" s="373"/>
      <c r="P12" s="373"/>
      <c r="Q12" s="373"/>
      <c r="R12" s="373"/>
    </row>
    <row r="13" spans="1:18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3"/>
      <c r="K13" s="373"/>
      <c r="L13" s="373"/>
      <c r="M13" s="373"/>
      <c r="N13" s="373"/>
      <c r="O13" s="373"/>
      <c r="P13" s="373"/>
      <c r="Q13" s="373"/>
      <c r="R13" s="373"/>
    </row>
    <row r="14" spans="1:18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3"/>
      <c r="K14" s="373"/>
      <c r="L14" s="373"/>
      <c r="M14" s="373"/>
      <c r="N14" s="373"/>
      <c r="O14" s="373"/>
      <c r="P14" s="373"/>
      <c r="Q14" s="373"/>
      <c r="R14" s="373"/>
    </row>
    <row r="15" spans="1:18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3"/>
      <c r="K15" s="373"/>
      <c r="L15" s="373"/>
      <c r="M15" s="373"/>
      <c r="N15" s="373"/>
      <c r="O15" s="373"/>
      <c r="P15" s="373"/>
      <c r="Q15" s="373"/>
      <c r="R15" s="373"/>
    </row>
    <row r="16" spans="1:18" x14ac:dyDescent="0.25">
      <c r="B16" s="37"/>
      <c r="C16" s="37"/>
      <c r="D16" s="37"/>
      <c r="E16" s="37"/>
      <c r="F16" s="37"/>
      <c r="G16" s="37"/>
      <c r="H16" s="37"/>
      <c r="I16" s="37"/>
      <c r="J16" s="373"/>
      <c r="K16" s="373"/>
      <c r="L16" s="373"/>
      <c r="M16" s="373"/>
      <c r="N16" s="373"/>
      <c r="O16" s="373"/>
      <c r="P16" s="373"/>
      <c r="Q16" s="373"/>
      <c r="R16" s="373"/>
    </row>
    <row r="17" spans="1:18" x14ac:dyDescent="0.25">
      <c r="B17" s="37"/>
      <c r="C17" s="37"/>
      <c r="D17" s="37"/>
      <c r="E17" s="37"/>
      <c r="F17" s="37"/>
      <c r="G17" s="37"/>
      <c r="H17" s="37"/>
      <c r="I17" s="37"/>
      <c r="J17" s="373"/>
      <c r="K17" s="373"/>
      <c r="L17" s="373"/>
      <c r="M17" s="373"/>
      <c r="N17" s="373"/>
      <c r="O17" s="373"/>
      <c r="P17" s="373"/>
      <c r="Q17" s="373"/>
      <c r="R17" s="373"/>
    </row>
    <row r="18" spans="1:18" ht="15.75" thickBot="1" x14ac:dyDescent="0.3">
      <c r="B18" s="37"/>
      <c r="C18" s="37"/>
      <c r="D18" s="37"/>
      <c r="E18" s="37"/>
      <c r="F18" s="37"/>
      <c r="G18" s="37"/>
      <c r="H18" s="37"/>
      <c r="I18" s="37"/>
      <c r="J18" s="373"/>
      <c r="K18" s="373"/>
      <c r="L18" s="373"/>
      <c r="M18" s="373"/>
      <c r="N18" s="373"/>
      <c r="O18" s="373"/>
      <c r="P18" s="373"/>
      <c r="Q18" s="373"/>
      <c r="R18" s="373"/>
    </row>
    <row r="19" spans="1:18" ht="16.5" x14ac:dyDescent="0.25">
      <c r="A19" s="665" t="s">
        <v>116</v>
      </c>
      <c r="B19" s="666"/>
      <c r="C19" s="667" t="s">
        <v>384</v>
      </c>
      <c r="D19" s="667"/>
      <c r="E19" s="667"/>
      <c r="F19" s="667"/>
      <c r="G19" s="667"/>
      <c r="H19" s="667"/>
      <c r="I19" s="668"/>
      <c r="J19" s="373"/>
      <c r="K19" s="373"/>
      <c r="L19" s="373"/>
      <c r="M19" s="373"/>
      <c r="N19" s="373"/>
      <c r="O19" s="373"/>
      <c r="P19" s="373"/>
      <c r="Q19" s="373"/>
      <c r="R19" s="373"/>
    </row>
    <row r="20" spans="1:18" ht="16.5" x14ac:dyDescent="0.25">
      <c r="A20" s="657" t="s">
        <v>120</v>
      </c>
      <c r="B20" s="658"/>
      <c r="C20" s="659"/>
      <c r="D20" s="659"/>
      <c r="E20" s="659"/>
      <c r="F20" s="659"/>
      <c r="G20" s="659"/>
      <c r="H20" s="659"/>
      <c r="I20" s="660"/>
      <c r="J20" s="373"/>
      <c r="K20" s="373"/>
      <c r="L20" s="373"/>
      <c r="M20" s="373"/>
      <c r="N20" s="373"/>
      <c r="O20" s="373"/>
      <c r="P20" s="373"/>
      <c r="Q20" s="373"/>
      <c r="R20" s="373"/>
    </row>
    <row r="21" spans="1:18" ht="16.5" x14ac:dyDescent="0.25">
      <c r="A21" s="657" t="s">
        <v>119</v>
      </c>
      <c r="B21" s="658"/>
      <c r="C21" s="659" t="s">
        <v>377</v>
      </c>
      <c r="D21" s="659"/>
      <c r="E21" s="659"/>
      <c r="F21" s="659"/>
      <c r="G21" s="659"/>
      <c r="H21" s="659"/>
      <c r="I21" s="660"/>
      <c r="J21" s="373"/>
      <c r="K21" s="373"/>
      <c r="L21" s="373"/>
      <c r="M21" s="373"/>
      <c r="N21" s="373"/>
      <c r="O21" s="373"/>
      <c r="P21" s="373"/>
      <c r="Q21" s="373"/>
      <c r="R21" s="373"/>
    </row>
    <row r="22" spans="1:18" ht="14.45" customHeight="1" x14ac:dyDescent="0.25">
      <c r="A22" s="657" t="s">
        <v>51</v>
      </c>
      <c r="B22" s="658"/>
      <c r="C22" s="663" t="s">
        <v>380</v>
      </c>
      <c r="D22" s="663"/>
      <c r="E22" s="663"/>
      <c r="F22" s="663"/>
      <c r="G22" s="663"/>
      <c r="H22" s="663"/>
      <c r="I22" s="664"/>
      <c r="J22" s="373"/>
      <c r="K22" s="373"/>
      <c r="L22" s="373"/>
      <c r="M22" s="373"/>
      <c r="N22" s="373"/>
      <c r="O22" s="373"/>
      <c r="P22" s="373"/>
      <c r="Q22" s="373"/>
      <c r="R22" s="373"/>
    </row>
    <row r="23" spans="1:18" ht="14.45" customHeight="1" x14ac:dyDescent="0.25">
      <c r="A23" s="657" t="s">
        <v>52</v>
      </c>
      <c r="B23" s="658"/>
      <c r="C23" s="663" t="s">
        <v>381</v>
      </c>
      <c r="D23" s="663"/>
      <c r="E23" s="663"/>
      <c r="F23" s="663"/>
      <c r="G23" s="663"/>
      <c r="H23" s="663"/>
      <c r="I23" s="664"/>
      <c r="J23" s="373"/>
      <c r="K23" s="373"/>
      <c r="L23" s="373"/>
      <c r="M23" s="373"/>
      <c r="N23" s="373"/>
      <c r="O23" s="373"/>
      <c r="P23" s="373"/>
      <c r="Q23" s="373"/>
      <c r="R23" s="373"/>
    </row>
    <row r="24" spans="1:18" ht="16.5" x14ac:dyDescent="0.25">
      <c r="A24" s="657" t="s">
        <v>53</v>
      </c>
      <c r="B24" s="658"/>
      <c r="C24" s="663" t="s">
        <v>382</v>
      </c>
      <c r="D24" s="663"/>
      <c r="E24" s="663"/>
      <c r="F24" s="663"/>
      <c r="G24" s="663"/>
      <c r="H24" s="663"/>
      <c r="I24" s="664"/>
      <c r="J24" s="373"/>
      <c r="K24" s="373"/>
      <c r="L24" s="373"/>
      <c r="M24" s="373"/>
      <c r="N24" s="373"/>
      <c r="O24" s="373"/>
      <c r="P24" s="373"/>
      <c r="Q24" s="373"/>
      <c r="R24" s="373"/>
    </row>
    <row r="25" spans="1:18" ht="14.45" customHeight="1" x14ac:dyDescent="0.25">
      <c r="A25" s="657" t="s">
        <v>54</v>
      </c>
      <c r="B25" s="658"/>
      <c r="C25" s="691" t="s">
        <v>383</v>
      </c>
      <c r="D25" s="663"/>
      <c r="E25" s="663"/>
      <c r="F25" s="663"/>
      <c r="G25" s="663"/>
      <c r="H25" s="663"/>
      <c r="I25" s="664"/>
      <c r="J25" s="373"/>
      <c r="K25" s="373"/>
      <c r="L25" s="373"/>
      <c r="M25" s="373"/>
      <c r="N25" s="373"/>
      <c r="O25" s="373"/>
      <c r="P25" s="373"/>
      <c r="Q25" s="373"/>
      <c r="R25" s="373"/>
    </row>
    <row r="26" spans="1:18" ht="16.5" x14ac:dyDescent="0.25">
      <c r="A26" s="657" t="s">
        <v>55</v>
      </c>
      <c r="B26" s="658"/>
      <c r="C26" s="659">
        <v>30794323</v>
      </c>
      <c r="D26" s="659"/>
      <c r="E26" s="659"/>
      <c r="F26" s="659"/>
      <c r="G26" s="659"/>
      <c r="H26" s="659"/>
      <c r="I26" s="660"/>
      <c r="J26" s="373"/>
      <c r="K26" s="373"/>
      <c r="L26" s="373"/>
      <c r="M26" s="373"/>
      <c r="N26" s="373"/>
      <c r="O26" s="373"/>
      <c r="P26" s="373"/>
      <c r="Q26" s="373"/>
      <c r="R26" s="373"/>
    </row>
    <row r="27" spans="1:18" ht="19.350000000000001" customHeight="1" x14ac:dyDescent="0.25">
      <c r="A27" s="657" t="s">
        <v>56</v>
      </c>
      <c r="B27" s="658"/>
      <c r="C27" s="676" t="s">
        <v>379</v>
      </c>
      <c r="D27" s="676"/>
      <c r="E27" s="676"/>
      <c r="F27" s="676"/>
      <c r="G27" s="676"/>
      <c r="H27" s="676"/>
      <c r="I27" s="677"/>
      <c r="J27" s="373"/>
      <c r="K27" s="373"/>
      <c r="L27" s="373"/>
      <c r="M27" s="373"/>
      <c r="N27" s="373"/>
      <c r="O27" s="373"/>
      <c r="P27" s="373"/>
      <c r="Q27" s="373"/>
      <c r="R27" s="373"/>
    </row>
    <row r="28" spans="1:18" ht="33" customHeight="1" thickBot="1" x14ac:dyDescent="0.3">
      <c r="A28" s="678" t="s">
        <v>57</v>
      </c>
      <c r="B28" s="679"/>
      <c r="C28" s="680" t="s">
        <v>378</v>
      </c>
      <c r="D28" s="681"/>
      <c r="E28" s="681"/>
      <c r="F28" s="681"/>
      <c r="G28" s="681"/>
      <c r="H28" s="681"/>
      <c r="I28" s="682"/>
      <c r="J28" s="373"/>
      <c r="K28" s="373"/>
      <c r="L28" s="373"/>
      <c r="M28" s="373"/>
      <c r="N28" s="373"/>
      <c r="O28" s="373"/>
      <c r="P28" s="373"/>
      <c r="Q28" s="373"/>
      <c r="R28" s="373"/>
    </row>
    <row r="29" spans="1:18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3"/>
      <c r="K29" s="373"/>
      <c r="L29" s="373"/>
      <c r="M29" s="373"/>
      <c r="N29" s="373"/>
      <c r="O29" s="373"/>
      <c r="P29" s="373"/>
      <c r="Q29" s="373"/>
      <c r="R29" s="373"/>
    </row>
    <row r="30" spans="1:18" ht="15.75" thickBot="1" x14ac:dyDescent="0.3">
      <c r="A30" s="683" t="s">
        <v>61</v>
      </c>
      <c r="B30" s="683"/>
      <c r="C30" s="683"/>
      <c r="D30" s="683"/>
      <c r="E30" s="683"/>
      <c r="F30" s="683"/>
      <c r="G30" s="683"/>
      <c r="H30" s="683"/>
      <c r="I30" s="683"/>
      <c r="J30" s="373"/>
      <c r="K30" s="373"/>
      <c r="L30" s="373"/>
      <c r="M30" s="373"/>
      <c r="N30" s="373"/>
      <c r="O30" s="373"/>
      <c r="P30" s="373"/>
      <c r="Q30" s="373"/>
      <c r="R30" s="373"/>
    </row>
    <row r="31" spans="1:18" ht="14.45" customHeight="1" x14ac:dyDescent="0.25">
      <c r="A31" s="684" t="s">
        <v>58</v>
      </c>
      <c r="B31" s="685"/>
      <c r="C31" s="669" t="s">
        <v>59</v>
      </c>
      <c r="D31" s="669"/>
      <c r="E31" s="689" t="s">
        <v>62</v>
      </c>
      <c r="F31" s="689"/>
      <c r="G31" s="671" t="s">
        <v>63</v>
      </c>
      <c r="H31" s="671"/>
      <c r="I31" s="673" t="s">
        <v>64</v>
      </c>
      <c r="J31" s="373"/>
      <c r="K31" s="373"/>
      <c r="L31" s="373"/>
      <c r="M31" s="373"/>
      <c r="N31" s="373"/>
      <c r="O31" s="373"/>
      <c r="P31" s="373"/>
      <c r="Q31" s="373"/>
      <c r="R31" s="373"/>
    </row>
    <row r="32" spans="1:18" ht="15.75" thickBot="1" x14ac:dyDescent="0.3">
      <c r="A32" s="686"/>
      <c r="B32" s="687"/>
      <c r="C32" s="688"/>
      <c r="D32" s="688"/>
      <c r="E32" s="690"/>
      <c r="F32" s="690"/>
      <c r="G32" s="672"/>
      <c r="H32" s="672"/>
      <c r="I32" s="674"/>
      <c r="J32" s="373"/>
      <c r="K32" s="373"/>
      <c r="L32" s="373"/>
      <c r="M32" s="373"/>
      <c r="N32" s="373"/>
      <c r="O32" s="373"/>
      <c r="P32" s="373"/>
      <c r="Q32" s="373"/>
      <c r="R32" s="373"/>
    </row>
    <row r="33" spans="1:18" x14ac:dyDescent="0.25">
      <c r="A33" s="669"/>
      <c r="B33" s="669"/>
      <c r="C33" s="669"/>
      <c r="D33" s="669"/>
      <c r="E33" s="669"/>
      <c r="F33" s="669"/>
      <c r="G33" s="669"/>
      <c r="H33" s="669"/>
      <c r="I33" s="669"/>
      <c r="J33" s="373"/>
      <c r="K33" s="373"/>
      <c r="L33" s="373"/>
      <c r="M33" s="373"/>
      <c r="N33" s="373"/>
      <c r="O33" s="373"/>
      <c r="P33" s="373"/>
      <c r="Q33" s="373"/>
      <c r="R33" s="373"/>
    </row>
    <row r="34" spans="1:18" x14ac:dyDescent="0.25">
      <c r="A34" s="670"/>
      <c r="B34" s="670"/>
      <c r="C34" s="670"/>
      <c r="D34" s="670"/>
      <c r="E34" s="670"/>
      <c r="F34" s="670"/>
      <c r="G34" s="670"/>
      <c r="H34" s="670"/>
      <c r="I34" s="670"/>
      <c r="J34" s="373"/>
      <c r="K34" s="373"/>
      <c r="L34" s="373"/>
      <c r="M34" s="373"/>
      <c r="N34" s="373"/>
      <c r="O34" s="373"/>
      <c r="P34" s="373"/>
      <c r="Q34" s="373"/>
      <c r="R34" s="373"/>
    </row>
    <row r="35" spans="1:18" x14ac:dyDescent="0.25">
      <c r="A35" s="670"/>
      <c r="B35" s="670"/>
      <c r="C35" s="670"/>
      <c r="D35" s="670"/>
      <c r="E35" s="670"/>
      <c r="F35" s="670"/>
      <c r="G35" s="670"/>
      <c r="H35" s="670"/>
      <c r="I35" s="670"/>
      <c r="J35" s="373"/>
      <c r="K35" s="373"/>
      <c r="L35" s="373"/>
      <c r="M35" s="373"/>
      <c r="N35" s="373"/>
      <c r="O35" s="373"/>
      <c r="P35" s="373"/>
      <c r="Q35" s="373"/>
      <c r="R35" s="373"/>
    </row>
    <row r="36" spans="1:18" x14ac:dyDescent="0.25">
      <c r="A36" s="85"/>
      <c r="B36" s="85"/>
      <c r="C36" s="37"/>
      <c r="D36" s="37"/>
      <c r="E36" s="37"/>
      <c r="F36" s="37"/>
      <c r="G36" s="37"/>
      <c r="H36" s="37"/>
      <c r="I36" s="37"/>
      <c r="J36" s="373"/>
      <c r="K36" s="373"/>
      <c r="L36" s="373"/>
      <c r="M36" s="373"/>
      <c r="N36" s="373"/>
      <c r="O36" s="373"/>
      <c r="P36" s="373"/>
      <c r="Q36" s="373"/>
      <c r="R36" s="373"/>
    </row>
    <row r="37" spans="1:18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3"/>
      <c r="K37" s="373"/>
      <c r="L37" s="373"/>
      <c r="M37" s="373"/>
      <c r="N37" s="373"/>
      <c r="O37" s="373"/>
      <c r="P37" s="373"/>
      <c r="Q37" s="373"/>
      <c r="R37" s="373"/>
    </row>
    <row r="38" spans="1:18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3"/>
      <c r="K38" s="373"/>
      <c r="L38" s="373"/>
      <c r="M38" s="373"/>
      <c r="N38" s="373"/>
      <c r="O38" s="373"/>
      <c r="P38" s="373"/>
      <c r="Q38" s="373"/>
      <c r="R38" s="373"/>
    </row>
    <row r="39" spans="1:18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3"/>
      <c r="K39" s="373"/>
      <c r="L39" s="373"/>
      <c r="M39" s="373"/>
      <c r="N39" s="373"/>
      <c r="O39" s="373"/>
      <c r="P39" s="373"/>
      <c r="Q39" s="373"/>
      <c r="R39" s="373"/>
    </row>
    <row r="40" spans="1:18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3"/>
      <c r="K40" s="373"/>
      <c r="L40" s="373"/>
      <c r="M40" s="373"/>
      <c r="N40" s="373"/>
      <c r="O40" s="373"/>
      <c r="P40" s="373"/>
      <c r="Q40" s="373"/>
      <c r="R40" s="373"/>
    </row>
    <row r="41" spans="1:18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3"/>
      <c r="K41" s="373"/>
      <c r="L41" s="373"/>
      <c r="M41" s="373"/>
      <c r="N41" s="373"/>
      <c r="O41" s="373"/>
      <c r="P41" s="373"/>
      <c r="Q41" s="373"/>
      <c r="R41" s="373"/>
    </row>
    <row r="42" spans="1:18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3"/>
      <c r="K42" s="373"/>
      <c r="L42" s="373"/>
      <c r="M42" s="373"/>
      <c r="N42" s="373"/>
      <c r="O42" s="373"/>
      <c r="P42" s="373"/>
      <c r="Q42" s="373"/>
      <c r="R42" s="373"/>
    </row>
    <row r="43" spans="1:18" x14ac:dyDescent="0.25">
      <c r="A43" s="37"/>
      <c r="B43" s="37"/>
      <c r="C43" s="37"/>
      <c r="D43" s="37"/>
      <c r="E43" s="37"/>
      <c r="F43" s="37"/>
      <c r="G43" s="37"/>
      <c r="H43" s="37"/>
      <c r="I43" s="37"/>
    </row>
    <row r="44" spans="1:18" x14ac:dyDescent="0.25">
      <c r="A44" s="37"/>
      <c r="B44" s="37"/>
      <c r="C44" s="37"/>
      <c r="D44" s="37"/>
      <c r="E44" s="37"/>
      <c r="F44" s="37"/>
      <c r="G44" s="37"/>
      <c r="H44" s="37"/>
      <c r="I44" s="37"/>
    </row>
    <row r="45" spans="1:18" x14ac:dyDescent="0.25">
      <c r="A45" s="37"/>
      <c r="B45" s="37"/>
      <c r="C45" s="37"/>
      <c r="D45" s="37"/>
      <c r="E45" s="37"/>
      <c r="F45" s="37"/>
      <c r="G45" s="37"/>
      <c r="H45" s="37"/>
      <c r="I45" s="37"/>
    </row>
    <row r="46" spans="1:18" x14ac:dyDescent="0.25">
      <c r="A46" s="37"/>
      <c r="B46" s="37"/>
      <c r="C46" s="37"/>
      <c r="D46" s="37"/>
      <c r="E46" s="37"/>
      <c r="F46" s="37"/>
      <c r="G46" s="37"/>
      <c r="H46" s="37"/>
      <c r="I46" s="37"/>
    </row>
  </sheetData>
  <mergeCells count="30">
    <mergeCell ref="A33:I35"/>
    <mergeCell ref="G31:H32"/>
    <mergeCell ref="I31:I32"/>
    <mergeCell ref="A7:I7"/>
    <mergeCell ref="A27:B27"/>
    <mergeCell ref="C27:I27"/>
    <mergeCell ref="A28:B28"/>
    <mergeCell ref="C28:I28"/>
    <mergeCell ref="A30:I30"/>
    <mergeCell ref="A31:B32"/>
    <mergeCell ref="C31:D32"/>
    <mergeCell ref="E31:F32"/>
    <mergeCell ref="A24:B24"/>
    <mergeCell ref="C24:I24"/>
    <mergeCell ref="A25:B25"/>
    <mergeCell ref="C25:I25"/>
    <mergeCell ref="A26:B26"/>
    <mergeCell ref="C26:I26"/>
    <mergeCell ref="A6:I6"/>
    <mergeCell ref="A8:I10"/>
    <mergeCell ref="A22:B22"/>
    <mergeCell ref="C22:I22"/>
    <mergeCell ref="A23:B23"/>
    <mergeCell ref="C23:I23"/>
    <mergeCell ref="A19:B19"/>
    <mergeCell ref="C19:I19"/>
    <mergeCell ref="A20:B20"/>
    <mergeCell ref="C20:I20"/>
    <mergeCell ref="A21:B21"/>
    <mergeCell ref="C21:I21"/>
  </mergeCells>
  <hyperlinks>
    <hyperlink ref="C28" r:id="rId1" xr:uid="{E6263448-060E-432D-83FF-322D889A0B30}"/>
    <hyperlink ref="C25" r:id="rId2" xr:uid="{A18B433C-D543-4223-9C0E-F80188A7DE38}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CC"/>
    <outlinePr summaryBelow="0" summaryRight="0"/>
  </sheetPr>
  <dimension ref="A1:E75"/>
  <sheetViews>
    <sheetView view="pageBreakPreview" topLeftCell="A37" zoomScale="60" zoomScaleNormal="85" workbookViewId="0">
      <selection activeCell="E20" sqref="E20"/>
    </sheetView>
  </sheetViews>
  <sheetFormatPr defaultColWidth="8.85546875" defaultRowHeight="15" outlineLevelRow="2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</cols>
  <sheetData>
    <row r="1" spans="1:5" ht="25.35" customHeight="1" thickBot="1" x14ac:dyDescent="0.4">
      <c r="A1" s="752" t="s">
        <v>101</v>
      </c>
      <c r="B1" s="752"/>
      <c r="C1" s="752"/>
      <c r="D1" s="753"/>
      <c r="E1" s="71" t="s">
        <v>35</v>
      </c>
    </row>
    <row r="2" spans="1:5" ht="15.75" collapsed="1" thickBot="1" x14ac:dyDescent="0.3">
      <c r="A2" s="41" t="s">
        <v>0</v>
      </c>
      <c r="B2" s="76" t="s">
        <v>77</v>
      </c>
      <c r="C2" s="76" t="s">
        <v>76</v>
      </c>
      <c r="D2" s="76" t="s">
        <v>23</v>
      </c>
      <c r="E2" s="17"/>
    </row>
    <row r="3" spans="1:5" ht="15.75" thickBot="1" x14ac:dyDescent="0.3">
      <c r="A3" s="754" t="s">
        <v>81</v>
      </c>
      <c r="B3" s="755"/>
      <c r="C3" s="755"/>
      <c r="D3" s="82"/>
      <c r="E3" s="78">
        <f>E4+E25</f>
        <v>0</v>
      </c>
    </row>
    <row r="4" spans="1:5" ht="15.75" outlineLevel="1" thickBot="1" x14ac:dyDescent="0.3">
      <c r="A4" s="17" t="s">
        <v>108</v>
      </c>
      <c r="B4" s="17"/>
      <c r="C4" s="17"/>
      <c r="D4" s="28"/>
      <c r="E4" s="138">
        <f>SUM(E5:E24)</f>
        <v>0</v>
      </c>
    </row>
    <row r="5" spans="1:5" outlineLevel="2" x14ac:dyDescent="0.25">
      <c r="A5" s="750" t="s">
        <v>82</v>
      </c>
      <c r="B5" s="751" t="s">
        <v>83</v>
      </c>
      <c r="C5" s="751">
        <v>635009</v>
      </c>
      <c r="D5" s="68" t="s">
        <v>25</v>
      </c>
      <c r="E5" s="65">
        <v>0</v>
      </c>
    </row>
    <row r="6" spans="1:5" outlineLevel="2" x14ac:dyDescent="0.25">
      <c r="A6" s="750"/>
      <c r="B6" s="751"/>
      <c r="C6" s="751"/>
      <c r="D6" s="69" t="s">
        <v>26</v>
      </c>
      <c r="E6" s="66">
        <v>0</v>
      </c>
    </row>
    <row r="7" spans="1:5" outlineLevel="2" x14ac:dyDescent="0.25">
      <c r="A7" s="750"/>
      <c r="B7" s="751"/>
      <c r="C7" s="751"/>
      <c r="D7" s="69" t="s">
        <v>27</v>
      </c>
      <c r="E7" s="66">
        <v>0</v>
      </c>
    </row>
    <row r="8" spans="1:5" outlineLevel="2" x14ac:dyDescent="0.25">
      <c r="A8" s="750"/>
      <c r="B8" s="751"/>
      <c r="C8" s="751"/>
      <c r="D8" s="69" t="s">
        <v>28</v>
      </c>
      <c r="E8" s="66">
        <v>0</v>
      </c>
    </row>
    <row r="9" spans="1:5" outlineLevel="2" x14ac:dyDescent="0.25">
      <c r="A9" s="750"/>
      <c r="B9" s="751"/>
      <c r="C9" s="751"/>
      <c r="D9" s="69" t="s">
        <v>29</v>
      </c>
      <c r="E9" s="66">
        <v>0</v>
      </c>
    </row>
    <row r="10" spans="1:5" outlineLevel="2" x14ac:dyDescent="0.25">
      <c r="A10" s="750"/>
      <c r="B10" s="751"/>
      <c r="C10" s="751"/>
      <c r="D10" s="69" t="s">
        <v>30</v>
      </c>
      <c r="E10" s="66">
        <v>0</v>
      </c>
    </row>
    <row r="11" spans="1:5" outlineLevel="2" x14ac:dyDescent="0.25">
      <c r="A11" s="750"/>
      <c r="B11" s="751"/>
      <c r="C11" s="751"/>
      <c r="D11" s="69" t="s">
        <v>31</v>
      </c>
      <c r="E11" s="66">
        <v>0</v>
      </c>
    </row>
    <row r="12" spans="1:5" outlineLevel="2" x14ac:dyDescent="0.25">
      <c r="A12" s="750"/>
      <c r="B12" s="751"/>
      <c r="C12" s="751"/>
      <c r="D12" s="69" t="s">
        <v>32</v>
      </c>
      <c r="E12" s="66">
        <v>0</v>
      </c>
    </row>
    <row r="13" spans="1:5" outlineLevel="2" x14ac:dyDescent="0.25">
      <c r="A13" s="750"/>
      <c r="B13" s="751"/>
      <c r="C13" s="751"/>
      <c r="D13" s="69" t="s">
        <v>33</v>
      </c>
      <c r="E13" s="66">
        <v>0</v>
      </c>
    </row>
    <row r="14" spans="1:5" ht="15.75" outlineLevel="2" thickBot="1" x14ac:dyDescent="0.3">
      <c r="A14" s="750"/>
      <c r="B14" s="751"/>
      <c r="C14" s="751"/>
      <c r="D14" s="70" t="s">
        <v>34</v>
      </c>
      <c r="E14" s="67">
        <v>0</v>
      </c>
    </row>
    <row r="15" spans="1:5" outlineLevel="2" x14ac:dyDescent="0.25">
      <c r="A15" s="750" t="s">
        <v>84</v>
      </c>
      <c r="B15" s="751" t="s">
        <v>75</v>
      </c>
      <c r="C15" s="751">
        <v>718006</v>
      </c>
      <c r="D15" s="68" t="s">
        <v>25</v>
      </c>
      <c r="E15" s="66">
        <v>0</v>
      </c>
    </row>
    <row r="16" spans="1:5" outlineLevel="2" x14ac:dyDescent="0.25">
      <c r="A16" s="750"/>
      <c r="B16" s="751"/>
      <c r="C16" s="751"/>
      <c r="D16" s="69" t="s">
        <v>26</v>
      </c>
      <c r="E16" s="66">
        <v>0</v>
      </c>
    </row>
    <row r="17" spans="1:5" outlineLevel="2" x14ac:dyDescent="0.25">
      <c r="A17" s="750"/>
      <c r="B17" s="751"/>
      <c r="C17" s="751"/>
      <c r="D17" s="69" t="s">
        <v>27</v>
      </c>
      <c r="E17" s="66">
        <v>0</v>
      </c>
    </row>
    <row r="18" spans="1:5" outlineLevel="2" x14ac:dyDescent="0.25">
      <c r="A18" s="750"/>
      <c r="B18" s="751"/>
      <c r="C18" s="751"/>
      <c r="D18" s="69" t="s">
        <v>28</v>
      </c>
      <c r="E18" s="66">
        <v>0</v>
      </c>
    </row>
    <row r="19" spans="1:5" outlineLevel="2" x14ac:dyDescent="0.25">
      <c r="A19" s="750"/>
      <c r="B19" s="751"/>
      <c r="C19" s="751"/>
      <c r="D19" s="69" t="s">
        <v>29</v>
      </c>
      <c r="E19" s="66">
        <v>0</v>
      </c>
    </row>
    <row r="20" spans="1:5" outlineLevel="2" x14ac:dyDescent="0.25">
      <c r="A20" s="750"/>
      <c r="B20" s="751"/>
      <c r="C20" s="751"/>
      <c r="D20" s="69" t="s">
        <v>30</v>
      </c>
      <c r="E20" s="66">
        <v>0</v>
      </c>
    </row>
    <row r="21" spans="1:5" outlineLevel="2" x14ac:dyDescent="0.25">
      <c r="A21" s="750"/>
      <c r="B21" s="751"/>
      <c r="C21" s="751"/>
      <c r="D21" s="69" t="s">
        <v>31</v>
      </c>
      <c r="E21" s="66">
        <v>0</v>
      </c>
    </row>
    <row r="22" spans="1:5" outlineLevel="2" x14ac:dyDescent="0.25">
      <c r="A22" s="750"/>
      <c r="B22" s="751"/>
      <c r="C22" s="751"/>
      <c r="D22" s="69" t="s">
        <v>32</v>
      </c>
      <c r="E22" s="66">
        <v>0</v>
      </c>
    </row>
    <row r="23" spans="1:5" outlineLevel="2" x14ac:dyDescent="0.25">
      <c r="A23" s="750"/>
      <c r="B23" s="751"/>
      <c r="C23" s="751"/>
      <c r="D23" s="69" t="s">
        <v>33</v>
      </c>
      <c r="E23" s="66">
        <v>0</v>
      </c>
    </row>
    <row r="24" spans="1:5" ht="15.75" outlineLevel="2" thickBot="1" x14ac:dyDescent="0.3">
      <c r="A24" s="750"/>
      <c r="B24" s="751"/>
      <c r="C24" s="751"/>
      <c r="D24" s="70" t="s">
        <v>34</v>
      </c>
      <c r="E24" s="67">
        <v>0</v>
      </c>
    </row>
    <row r="25" spans="1:5" ht="15.75" outlineLevel="1" thickBot="1" x14ac:dyDescent="0.3">
      <c r="A25" s="17" t="s">
        <v>109</v>
      </c>
      <c r="B25" s="17"/>
      <c r="C25" s="17"/>
      <c r="D25" s="28"/>
      <c r="E25" s="140">
        <f>SUM(E26:E75)</f>
        <v>0</v>
      </c>
    </row>
    <row r="26" spans="1:5" outlineLevel="2" x14ac:dyDescent="0.25">
      <c r="A26" s="750" t="s">
        <v>85</v>
      </c>
      <c r="B26" s="751" t="s">
        <v>83</v>
      </c>
      <c r="C26" s="751">
        <v>635009</v>
      </c>
      <c r="D26" s="68" t="s">
        <v>25</v>
      </c>
      <c r="E26" s="72">
        <v>0</v>
      </c>
    </row>
    <row r="27" spans="1:5" outlineLevel="2" x14ac:dyDescent="0.25">
      <c r="A27" s="750"/>
      <c r="B27" s="751"/>
      <c r="C27" s="751"/>
      <c r="D27" s="69" t="s">
        <v>26</v>
      </c>
      <c r="E27" s="73">
        <v>0</v>
      </c>
    </row>
    <row r="28" spans="1:5" outlineLevel="2" x14ac:dyDescent="0.25">
      <c r="A28" s="750"/>
      <c r="B28" s="751"/>
      <c r="C28" s="751"/>
      <c r="D28" s="69" t="s">
        <v>27</v>
      </c>
      <c r="E28" s="73">
        <v>0</v>
      </c>
    </row>
    <row r="29" spans="1:5" outlineLevel="2" x14ac:dyDescent="0.25">
      <c r="A29" s="750"/>
      <c r="B29" s="751"/>
      <c r="C29" s="751"/>
      <c r="D29" s="69" t="s">
        <v>28</v>
      </c>
      <c r="E29" s="73">
        <v>0</v>
      </c>
    </row>
    <row r="30" spans="1:5" outlineLevel="2" x14ac:dyDescent="0.25">
      <c r="A30" s="750"/>
      <c r="B30" s="751"/>
      <c r="C30" s="751"/>
      <c r="D30" s="69" t="s">
        <v>29</v>
      </c>
      <c r="E30" s="73">
        <v>0</v>
      </c>
    </row>
    <row r="31" spans="1:5" outlineLevel="2" x14ac:dyDescent="0.25">
      <c r="A31" s="750"/>
      <c r="B31" s="751"/>
      <c r="C31" s="751"/>
      <c r="D31" s="69" t="s">
        <v>30</v>
      </c>
      <c r="E31" s="73">
        <v>0</v>
      </c>
    </row>
    <row r="32" spans="1:5" outlineLevel="2" x14ac:dyDescent="0.25">
      <c r="A32" s="750"/>
      <c r="B32" s="751"/>
      <c r="C32" s="751"/>
      <c r="D32" s="69" t="s">
        <v>31</v>
      </c>
      <c r="E32" s="73">
        <v>0</v>
      </c>
    </row>
    <row r="33" spans="1:5" outlineLevel="2" x14ac:dyDescent="0.25">
      <c r="A33" s="750"/>
      <c r="B33" s="751"/>
      <c r="C33" s="751"/>
      <c r="D33" s="69" t="s">
        <v>32</v>
      </c>
      <c r="E33" s="73">
        <v>0</v>
      </c>
    </row>
    <row r="34" spans="1:5" outlineLevel="2" x14ac:dyDescent="0.25">
      <c r="A34" s="750"/>
      <c r="B34" s="751"/>
      <c r="C34" s="751"/>
      <c r="D34" s="69" t="s">
        <v>33</v>
      </c>
      <c r="E34" s="73">
        <v>0</v>
      </c>
    </row>
    <row r="35" spans="1:5" ht="15.75" outlineLevel="2" thickBot="1" x14ac:dyDescent="0.3">
      <c r="A35" s="750"/>
      <c r="B35" s="751"/>
      <c r="C35" s="751"/>
      <c r="D35" s="70" t="s">
        <v>34</v>
      </c>
      <c r="E35" s="74">
        <v>0</v>
      </c>
    </row>
    <row r="36" spans="1:5" outlineLevel="2" x14ac:dyDescent="0.25">
      <c r="A36" s="750" t="s">
        <v>86</v>
      </c>
      <c r="B36" s="751" t="s">
        <v>80</v>
      </c>
      <c r="C36" s="751">
        <v>637005</v>
      </c>
      <c r="D36" s="68" t="s">
        <v>25</v>
      </c>
      <c r="E36" s="73">
        <v>0</v>
      </c>
    </row>
    <row r="37" spans="1:5" outlineLevel="2" x14ac:dyDescent="0.25">
      <c r="A37" s="750"/>
      <c r="B37" s="751"/>
      <c r="C37" s="751"/>
      <c r="D37" s="69" t="s">
        <v>26</v>
      </c>
      <c r="E37" s="73">
        <v>0</v>
      </c>
    </row>
    <row r="38" spans="1:5" outlineLevel="2" x14ac:dyDescent="0.25">
      <c r="A38" s="750"/>
      <c r="B38" s="751"/>
      <c r="C38" s="751"/>
      <c r="D38" s="69" t="s">
        <v>27</v>
      </c>
      <c r="E38" s="73">
        <v>0</v>
      </c>
    </row>
    <row r="39" spans="1:5" outlineLevel="2" x14ac:dyDescent="0.25">
      <c r="A39" s="750"/>
      <c r="B39" s="751"/>
      <c r="C39" s="751"/>
      <c r="D39" s="69" t="s">
        <v>28</v>
      </c>
      <c r="E39" s="73">
        <v>0</v>
      </c>
    </row>
    <row r="40" spans="1:5" outlineLevel="2" x14ac:dyDescent="0.25">
      <c r="A40" s="750"/>
      <c r="B40" s="751"/>
      <c r="C40" s="751"/>
      <c r="D40" s="69" t="s">
        <v>29</v>
      </c>
      <c r="E40" s="73">
        <v>0</v>
      </c>
    </row>
    <row r="41" spans="1:5" outlineLevel="2" x14ac:dyDescent="0.25">
      <c r="A41" s="750"/>
      <c r="B41" s="751"/>
      <c r="C41" s="751"/>
      <c r="D41" s="69" t="s">
        <v>30</v>
      </c>
      <c r="E41" s="73">
        <v>0</v>
      </c>
    </row>
    <row r="42" spans="1:5" outlineLevel="2" x14ac:dyDescent="0.25">
      <c r="A42" s="750"/>
      <c r="B42" s="751"/>
      <c r="C42" s="751"/>
      <c r="D42" s="69" t="s">
        <v>31</v>
      </c>
      <c r="E42" s="73">
        <v>0</v>
      </c>
    </row>
    <row r="43" spans="1:5" outlineLevel="2" x14ac:dyDescent="0.25">
      <c r="A43" s="750"/>
      <c r="B43" s="751"/>
      <c r="C43" s="751"/>
      <c r="D43" s="69" t="s">
        <v>32</v>
      </c>
      <c r="E43" s="73">
        <v>0</v>
      </c>
    </row>
    <row r="44" spans="1:5" outlineLevel="2" x14ac:dyDescent="0.25">
      <c r="A44" s="750"/>
      <c r="B44" s="751"/>
      <c r="C44" s="751"/>
      <c r="D44" s="69" t="s">
        <v>33</v>
      </c>
      <c r="E44" s="73">
        <v>0</v>
      </c>
    </row>
    <row r="45" spans="1:5" ht="15.75" outlineLevel="2" thickBot="1" x14ac:dyDescent="0.3">
      <c r="A45" s="750"/>
      <c r="B45" s="751"/>
      <c r="C45" s="751"/>
      <c r="D45" s="70" t="s">
        <v>34</v>
      </c>
      <c r="E45" s="74">
        <v>0</v>
      </c>
    </row>
    <row r="46" spans="1:5" outlineLevel="2" x14ac:dyDescent="0.25">
      <c r="A46" s="750" t="s">
        <v>87</v>
      </c>
      <c r="B46" s="751" t="s">
        <v>75</v>
      </c>
      <c r="C46" s="751">
        <v>718006</v>
      </c>
      <c r="D46" s="68" t="s">
        <v>25</v>
      </c>
      <c r="E46" s="73">
        <v>0</v>
      </c>
    </row>
    <row r="47" spans="1:5" outlineLevel="2" x14ac:dyDescent="0.25">
      <c r="A47" s="750"/>
      <c r="B47" s="751"/>
      <c r="C47" s="751"/>
      <c r="D47" s="69" t="s">
        <v>26</v>
      </c>
      <c r="E47" s="73">
        <v>0</v>
      </c>
    </row>
    <row r="48" spans="1:5" outlineLevel="2" x14ac:dyDescent="0.25">
      <c r="A48" s="750"/>
      <c r="B48" s="751"/>
      <c r="C48" s="751"/>
      <c r="D48" s="69" t="s">
        <v>27</v>
      </c>
      <c r="E48" s="73">
        <v>0</v>
      </c>
    </row>
    <row r="49" spans="1:5" outlineLevel="2" x14ac:dyDescent="0.25">
      <c r="A49" s="750"/>
      <c r="B49" s="751"/>
      <c r="C49" s="751"/>
      <c r="D49" s="69" t="s">
        <v>28</v>
      </c>
      <c r="E49" s="73">
        <v>0</v>
      </c>
    </row>
    <row r="50" spans="1:5" outlineLevel="2" x14ac:dyDescent="0.25">
      <c r="A50" s="750"/>
      <c r="B50" s="751"/>
      <c r="C50" s="751"/>
      <c r="D50" s="69" t="s">
        <v>29</v>
      </c>
      <c r="E50" s="73">
        <v>0</v>
      </c>
    </row>
    <row r="51" spans="1:5" outlineLevel="2" x14ac:dyDescent="0.25">
      <c r="A51" s="750"/>
      <c r="B51" s="751"/>
      <c r="C51" s="751"/>
      <c r="D51" s="69" t="s">
        <v>30</v>
      </c>
      <c r="E51" s="73">
        <v>0</v>
      </c>
    </row>
    <row r="52" spans="1:5" outlineLevel="2" x14ac:dyDescent="0.25">
      <c r="A52" s="750"/>
      <c r="B52" s="751"/>
      <c r="C52" s="751"/>
      <c r="D52" s="69" t="s">
        <v>31</v>
      </c>
      <c r="E52" s="73">
        <v>0</v>
      </c>
    </row>
    <row r="53" spans="1:5" outlineLevel="2" x14ac:dyDescent="0.25">
      <c r="A53" s="750"/>
      <c r="B53" s="751"/>
      <c r="C53" s="751"/>
      <c r="D53" s="69" t="s">
        <v>32</v>
      </c>
      <c r="E53" s="73">
        <v>0</v>
      </c>
    </row>
    <row r="54" spans="1:5" outlineLevel="2" x14ac:dyDescent="0.25">
      <c r="A54" s="750"/>
      <c r="B54" s="751"/>
      <c r="C54" s="751"/>
      <c r="D54" s="69" t="s">
        <v>33</v>
      </c>
      <c r="E54" s="73">
        <v>0</v>
      </c>
    </row>
    <row r="55" spans="1:5" ht="15.75" outlineLevel="2" thickBot="1" x14ac:dyDescent="0.3">
      <c r="A55" s="750"/>
      <c r="B55" s="751"/>
      <c r="C55" s="751"/>
      <c r="D55" s="70" t="s">
        <v>34</v>
      </c>
      <c r="E55" s="74">
        <v>0</v>
      </c>
    </row>
    <row r="56" spans="1:5" outlineLevel="2" x14ac:dyDescent="0.25">
      <c r="A56" s="750" t="s">
        <v>88</v>
      </c>
      <c r="B56" s="751" t="s">
        <v>89</v>
      </c>
      <c r="C56" s="751"/>
      <c r="D56" s="68" t="s">
        <v>25</v>
      </c>
      <c r="E56" s="73">
        <v>0</v>
      </c>
    </row>
    <row r="57" spans="1:5" outlineLevel="2" x14ac:dyDescent="0.25">
      <c r="A57" s="750"/>
      <c r="B57" s="751"/>
      <c r="C57" s="751"/>
      <c r="D57" s="69" t="s">
        <v>26</v>
      </c>
      <c r="E57" s="73">
        <v>0</v>
      </c>
    </row>
    <row r="58" spans="1:5" outlineLevel="2" x14ac:dyDescent="0.25">
      <c r="A58" s="750"/>
      <c r="B58" s="751"/>
      <c r="C58" s="751"/>
      <c r="D58" s="69" t="s">
        <v>27</v>
      </c>
      <c r="E58" s="73">
        <v>0</v>
      </c>
    </row>
    <row r="59" spans="1:5" outlineLevel="2" x14ac:dyDescent="0.25">
      <c r="A59" s="750"/>
      <c r="B59" s="751"/>
      <c r="C59" s="751"/>
      <c r="D59" s="69" t="s">
        <v>28</v>
      </c>
      <c r="E59" s="73">
        <v>0</v>
      </c>
    </row>
    <row r="60" spans="1:5" outlineLevel="2" x14ac:dyDescent="0.25">
      <c r="A60" s="750"/>
      <c r="B60" s="751"/>
      <c r="C60" s="751"/>
      <c r="D60" s="69" t="s">
        <v>29</v>
      </c>
      <c r="E60" s="73">
        <v>0</v>
      </c>
    </row>
    <row r="61" spans="1:5" outlineLevel="2" x14ac:dyDescent="0.25">
      <c r="A61" s="750"/>
      <c r="B61" s="751"/>
      <c r="C61" s="751"/>
      <c r="D61" s="69" t="s">
        <v>30</v>
      </c>
      <c r="E61" s="73">
        <v>0</v>
      </c>
    </row>
    <row r="62" spans="1:5" outlineLevel="2" x14ac:dyDescent="0.25">
      <c r="A62" s="750"/>
      <c r="B62" s="751"/>
      <c r="C62" s="751"/>
      <c r="D62" s="69" t="s">
        <v>31</v>
      </c>
      <c r="E62" s="73">
        <v>0</v>
      </c>
    </row>
    <row r="63" spans="1:5" outlineLevel="2" x14ac:dyDescent="0.25">
      <c r="A63" s="750"/>
      <c r="B63" s="751"/>
      <c r="C63" s="751"/>
      <c r="D63" s="69" t="s">
        <v>32</v>
      </c>
      <c r="E63" s="73">
        <v>0</v>
      </c>
    </row>
    <row r="64" spans="1:5" outlineLevel="2" x14ac:dyDescent="0.25">
      <c r="A64" s="750"/>
      <c r="B64" s="751"/>
      <c r="C64" s="751"/>
      <c r="D64" s="69" t="s">
        <v>33</v>
      </c>
      <c r="E64" s="73">
        <v>0</v>
      </c>
    </row>
    <row r="65" spans="1:5" ht="15.75" outlineLevel="2" thickBot="1" x14ac:dyDescent="0.3">
      <c r="A65" s="750"/>
      <c r="B65" s="751"/>
      <c r="C65" s="751"/>
      <c r="D65" s="70" t="s">
        <v>34</v>
      </c>
      <c r="E65" s="74">
        <v>0</v>
      </c>
    </row>
    <row r="66" spans="1:5" outlineLevel="2" x14ac:dyDescent="0.25">
      <c r="A66" s="750" t="s">
        <v>79</v>
      </c>
      <c r="B66" s="751" t="s">
        <v>80</v>
      </c>
      <c r="C66" s="751">
        <v>637001</v>
      </c>
      <c r="D66" s="68" t="s">
        <v>25</v>
      </c>
      <c r="E66" s="73">
        <v>0</v>
      </c>
    </row>
    <row r="67" spans="1:5" outlineLevel="2" x14ac:dyDescent="0.25">
      <c r="A67" s="750"/>
      <c r="B67" s="751"/>
      <c r="C67" s="751"/>
      <c r="D67" s="69" t="s">
        <v>26</v>
      </c>
      <c r="E67" s="73">
        <v>0</v>
      </c>
    </row>
    <row r="68" spans="1:5" outlineLevel="2" x14ac:dyDescent="0.25">
      <c r="A68" s="750"/>
      <c r="B68" s="751"/>
      <c r="C68" s="751"/>
      <c r="D68" s="69" t="s">
        <v>27</v>
      </c>
      <c r="E68" s="73">
        <v>0</v>
      </c>
    </row>
    <row r="69" spans="1:5" outlineLevel="2" x14ac:dyDescent="0.25">
      <c r="A69" s="750"/>
      <c r="B69" s="751"/>
      <c r="C69" s="751"/>
      <c r="D69" s="69" t="s">
        <v>28</v>
      </c>
      <c r="E69" s="73">
        <v>0</v>
      </c>
    </row>
    <row r="70" spans="1:5" outlineLevel="2" x14ac:dyDescent="0.25">
      <c r="A70" s="750"/>
      <c r="B70" s="751"/>
      <c r="C70" s="751"/>
      <c r="D70" s="69" t="s">
        <v>29</v>
      </c>
      <c r="E70" s="73">
        <v>0</v>
      </c>
    </row>
    <row r="71" spans="1:5" outlineLevel="2" x14ac:dyDescent="0.25">
      <c r="A71" s="750"/>
      <c r="B71" s="751"/>
      <c r="C71" s="751"/>
      <c r="D71" s="69" t="s">
        <v>30</v>
      </c>
      <c r="E71" s="73">
        <v>0</v>
      </c>
    </row>
    <row r="72" spans="1:5" outlineLevel="2" x14ac:dyDescent="0.25">
      <c r="A72" s="750"/>
      <c r="B72" s="751"/>
      <c r="C72" s="751"/>
      <c r="D72" s="69" t="s">
        <v>31</v>
      </c>
      <c r="E72" s="73">
        <v>0</v>
      </c>
    </row>
    <row r="73" spans="1:5" outlineLevel="2" x14ac:dyDescent="0.25">
      <c r="A73" s="750"/>
      <c r="B73" s="751"/>
      <c r="C73" s="751"/>
      <c r="D73" s="69" t="s">
        <v>32</v>
      </c>
      <c r="E73" s="73">
        <v>0</v>
      </c>
    </row>
    <row r="74" spans="1:5" outlineLevel="2" x14ac:dyDescent="0.25">
      <c r="A74" s="750"/>
      <c r="B74" s="751"/>
      <c r="C74" s="751"/>
      <c r="D74" s="69" t="s">
        <v>33</v>
      </c>
      <c r="E74" s="73">
        <v>0</v>
      </c>
    </row>
    <row r="75" spans="1:5" ht="15.75" outlineLevel="2" thickBot="1" x14ac:dyDescent="0.3">
      <c r="A75" s="750"/>
      <c r="B75" s="751"/>
      <c r="C75" s="751"/>
      <c r="D75" s="70" t="s">
        <v>34</v>
      </c>
      <c r="E75" s="74">
        <v>0</v>
      </c>
    </row>
  </sheetData>
  <mergeCells count="23">
    <mergeCell ref="A1:D1"/>
    <mergeCell ref="A3:C3"/>
    <mergeCell ref="A5:A14"/>
    <mergeCell ref="B5:B14"/>
    <mergeCell ref="C5:C14"/>
    <mergeCell ref="A15:A24"/>
    <mergeCell ref="B15:B24"/>
    <mergeCell ref="C15:C24"/>
    <mergeCell ref="A26:A35"/>
    <mergeCell ref="B26:B35"/>
    <mergeCell ref="C26:C35"/>
    <mergeCell ref="A36:A45"/>
    <mergeCell ref="B36:B45"/>
    <mergeCell ref="C36:C45"/>
    <mergeCell ref="A46:A55"/>
    <mergeCell ref="B46:B55"/>
    <mergeCell ref="C46:C55"/>
    <mergeCell ref="A56:A65"/>
    <mergeCell ref="B56:B65"/>
    <mergeCell ref="C56:C65"/>
    <mergeCell ref="A66:A75"/>
    <mergeCell ref="B66:B75"/>
    <mergeCell ref="C66:C75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CC"/>
    <outlinePr summaryBelow="0" summaryRight="0"/>
  </sheetPr>
  <dimension ref="A1:E53"/>
  <sheetViews>
    <sheetView view="pageBreakPreview" zoomScale="60" zoomScaleNormal="85" workbookViewId="0">
      <selection activeCell="F13" sqref="F13"/>
    </sheetView>
  </sheetViews>
  <sheetFormatPr defaultColWidth="8.85546875" defaultRowHeight="15" outlineLevelRow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</cols>
  <sheetData>
    <row r="1" spans="1:5" ht="25.35" customHeight="1" thickBot="1" x14ac:dyDescent="0.4">
      <c r="A1" s="752" t="s">
        <v>100</v>
      </c>
      <c r="B1" s="752"/>
      <c r="C1" s="752"/>
      <c r="D1" s="753"/>
      <c r="E1" s="71" t="s">
        <v>35</v>
      </c>
    </row>
    <row r="2" spans="1:5" ht="15.75" thickBot="1" x14ac:dyDescent="0.3">
      <c r="A2" s="41" t="s">
        <v>0</v>
      </c>
      <c r="B2" s="76" t="s">
        <v>77</v>
      </c>
      <c r="C2" s="76" t="s">
        <v>76</v>
      </c>
      <c r="D2" s="76" t="s">
        <v>23</v>
      </c>
      <c r="E2" s="17"/>
    </row>
    <row r="3" spans="1:5" ht="15.75" thickBot="1" x14ac:dyDescent="0.3">
      <c r="A3" s="756" t="s">
        <v>91</v>
      </c>
      <c r="B3" s="756"/>
      <c r="C3" s="756"/>
      <c r="D3" s="77"/>
      <c r="E3" s="78">
        <f>SUM(E4:E53)</f>
        <v>0</v>
      </c>
    </row>
    <row r="4" spans="1:5" outlineLevel="1" x14ac:dyDescent="0.25">
      <c r="A4" s="750" t="s">
        <v>96</v>
      </c>
      <c r="B4" s="751" t="s">
        <v>83</v>
      </c>
      <c r="C4" s="751">
        <v>635002</v>
      </c>
      <c r="D4" s="68" t="s">
        <v>25</v>
      </c>
      <c r="E4" s="72">
        <v>0</v>
      </c>
    </row>
    <row r="5" spans="1:5" outlineLevel="1" x14ac:dyDescent="0.25">
      <c r="A5" s="750"/>
      <c r="B5" s="751"/>
      <c r="C5" s="751"/>
      <c r="D5" s="69" t="s">
        <v>26</v>
      </c>
      <c r="E5" s="73">
        <v>0</v>
      </c>
    </row>
    <row r="6" spans="1:5" outlineLevel="1" x14ac:dyDescent="0.25">
      <c r="A6" s="750"/>
      <c r="B6" s="751"/>
      <c r="C6" s="751"/>
      <c r="D6" s="69" t="s">
        <v>27</v>
      </c>
      <c r="E6" s="73">
        <v>0</v>
      </c>
    </row>
    <row r="7" spans="1:5" outlineLevel="1" x14ac:dyDescent="0.25">
      <c r="A7" s="750"/>
      <c r="B7" s="751"/>
      <c r="C7" s="751"/>
      <c r="D7" s="69" t="s">
        <v>28</v>
      </c>
      <c r="E7" s="73">
        <v>0</v>
      </c>
    </row>
    <row r="8" spans="1:5" outlineLevel="1" x14ac:dyDescent="0.25">
      <c r="A8" s="750"/>
      <c r="B8" s="751"/>
      <c r="C8" s="751"/>
      <c r="D8" s="69" t="s">
        <v>29</v>
      </c>
      <c r="E8" s="73">
        <v>0</v>
      </c>
    </row>
    <row r="9" spans="1:5" outlineLevel="1" x14ac:dyDescent="0.25">
      <c r="A9" s="750"/>
      <c r="B9" s="751"/>
      <c r="C9" s="751"/>
      <c r="D9" s="69" t="s">
        <v>30</v>
      </c>
      <c r="E9" s="73">
        <v>0</v>
      </c>
    </row>
    <row r="10" spans="1:5" outlineLevel="1" x14ac:dyDescent="0.25">
      <c r="A10" s="750"/>
      <c r="B10" s="751"/>
      <c r="C10" s="751"/>
      <c r="D10" s="69" t="s">
        <v>31</v>
      </c>
      <c r="E10" s="73">
        <v>0</v>
      </c>
    </row>
    <row r="11" spans="1:5" outlineLevel="1" x14ac:dyDescent="0.25">
      <c r="A11" s="750"/>
      <c r="B11" s="751"/>
      <c r="C11" s="751"/>
      <c r="D11" s="69" t="s">
        <v>32</v>
      </c>
      <c r="E11" s="73">
        <v>0</v>
      </c>
    </row>
    <row r="12" spans="1:5" outlineLevel="1" x14ac:dyDescent="0.25">
      <c r="A12" s="750"/>
      <c r="B12" s="751"/>
      <c r="C12" s="751"/>
      <c r="D12" s="69" t="s">
        <v>33</v>
      </c>
      <c r="E12" s="73">
        <v>0</v>
      </c>
    </row>
    <row r="13" spans="1:5" ht="15.75" outlineLevel="1" thickBot="1" x14ac:dyDescent="0.3">
      <c r="A13" s="750"/>
      <c r="B13" s="751"/>
      <c r="C13" s="751"/>
      <c r="D13" s="70" t="s">
        <v>34</v>
      </c>
      <c r="E13" s="74">
        <v>0</v>
      </c>
    </row>
    <row r="14" spans="1:5" outlineLevel="1" x14ac:dyDescent="0.25">
      <c r="A14" s="750" t="s">
        <v>97</v>
      </c>
      <c r="B14" s="750" t="s">
        <v>95</v>
      </c>
      <c r="C14" s="751">
        <v>718002</v>
      </c>
      <c r="D14" s="68" t="s">
        <v>25</v>
      </c>
      <c r="E14" s="73">
        <v>0</v>
      </c>
    </row>
    <row r="15" spans="1:5" outlineLevel="1" x14ac:dyDescent="0.25">
      <c r="A15" s="750"/>
      <c r="B15" s="751"/>
      <c r="C15" s="751"/>
      <c r="D15" s="69" t="s">
        <v>26</v>
      </c>
      <c r="E15" s="73">
        <v>0</v>
      </c>
    </row>
    <row r="16" spans="1:5" outlineLevel="1" x14ac:dyDescent="0.25">
      <c r="A16" s="750"/>
      <c r="B16" s="751"/>
      <c r="C16" s="751"/>
      <c r="D16" s="69" t="s">
        <v>27</v>
      </c>
      <c r="E16" s="73">
        <v>0</v>
      </c>
    </row>
    <row r="17" spans="1:5" outlineLevel="1" x14ac:dyDescent="0.25">
      <c r="A17" s="750"/>
      <c r="B17" s="751"/>
      <c r="C17" s="751"/>
      <c r="D17" s="69" t="s">
        <v>28</v>
      </c>
      <c r="E17" s="73">
        <v>0</v>
      </c>
    </row>
    <row r="18" spans="1:5" outlineLevel="1" x14ac:dyDescent="0.25">
      <c r="A18" s="750"/>
      <c r="B18" s="751"/>
      <c r="C18" s="751"/>
      <c r="D18" s="69" t="s">
        <v>29</v>
      </c>
      <c r="E18" s="73">
        <v>0</v>
      </c>
    </row>
    <row r="19" spans="1:5" outlineLevel="1" x14ac:dyDescent="0.25">
      <c r="A19" s="750"/>
      <c r="B19" s="751"/>
      <c r="C19" s="751"/>
      <c r="D19" s="69" t="s">
        <v>30</v>
      </c>
      <c r="E19" s="73">
        <v>0</v>
      </c>
    </row>
    <row r="20" spans="1:5" outlineLevel="1" x14ac:dyDescent="0.25">
      <c r="A20" s="750"/>
      <c r="B20" s="751"/>
      <c r="C20" s="751"/>
      <c r="D20" s="69" t="s">
        <v>31</v>
      </c>
      <c r="E20" s="73">
        <v>0</v>
      </c>
    </row>
    <row r="21" spans="1:5" outlineLevel="1" x14ac:dyDescent="0.25">
      <c r="A21" s="750"/>
      <c r="B21" s="751"/>
      <c r="C21" s="751"/>
      <c r="D21" s="69" t="s">
        <v>32</v>
      </c>
      <c r="E21" s="73">
        <v>0</v>
      </c>
    </row>
    <row r="22" spans="1:5" outlineLevel="1" x14ac:dyDescent="0.25">
      <c r="A22" s="750"/>
      <c r="B22" s="751"/>
      <c r="C22" s="751"/>
      <c r="D22" s="69" t="s">
        <v>33</v>
      </c>
      <c r="E22" s="73">
        <v>0</v>
      </c>
    </row>
    <row r="23" spans="1:5" ht="15.75" outlineLevel="1" thickBot="1" x14ac:dyDescent="0.3">
      <c r="A23" s="750"/>
      <c r="B23" s="751"/>
      <c r="C23" s="751"/>
      <c r="D23" s="70" t="s">
        <v>34</v>
      </c>
      <c r="E23" s="74">
        <v>0</v>
      </c>
    </row>
    <row r="24" spans="1:5" outlineLevel="1" x14ac:dyDescent="0.25">
      <c r="A24" s="750" t="s">
        <v>98</v>
      </c>
      <c r="B24" s="751"/>
      <c r="C24" s="751"/>
      <c r="D24" s="68" t="s">
        <v>25</v>
      </c>
      <c r="E24" s="73">
        <v>0</v>
      </c>
    </row>
    <row r="25" spans="1:5" outlineLevel="1" x14ac:dyDescent="0.25">
      <c r="A25" s="750"/>
      <c r="B25" s="751"/>
      <c r="C25" s="751"/>
      <c r="D25" s="69" t="s">
        <v>26</v>
      </c>
      <c r="E25" s="73">
        <v>0</v>
      </c>
    </row>
    <row r="26" spans="1:5" outlineLevel="1" x14ac:dyDescent="0.25">
      <c r="A26" s="750"/>
      <c r="B26" s="751"/>
      <c r="C26" s="751"/>
      <c r="D26" s="69" t="s">
        <v>27</v>
      </c>
      <c r="E26" s="73">
        <v>0</v>
      </c>
    </row>
    <row r="27" spans="1:5" outlineLevel="1" x14ac:dyDescent="0.25">
      <c r="A27" s="750"/>
      <c r="B27" s="751"/>
      <c r="C27" s="751"/>
      <c r="D27" s="69" t="s">
        <v>28</v>
      </c>
      <c r="E27" s="73">
        <v>0</v>
      </c>
    </row>
    <row r="28" spans="1:5" outlineLevel="1" x14ac:dyDescent="0.25">
      <c r="A28" s="750"/>
      <c r="B28" s="751"/>
      <c r="C28" s="751"/>
      <c r="D28" s="69" t="s">
        <v>29</v>
      </c>
      <c r="E28" s="73">
        <v>0</v>
      </c>
    </row>
    <row r="29" spans="1:5" outlineLevel="1" x14ac:dyDescent="0.25">
      <c r="A29" s="750"/>
      <c r="B29" s="751"/>
      <c r="C29" s="751"/>
      <c r="D29" s="69" t="s">
        <v>30</v>
      </c>
      <c r="E29" s="73">
        <v>0</v>
      </c>
    </row>
    <row r="30" spans="1:5" outlineLevel="1" x14ac:dyDescent="0.25">
      <c r="A30" s="750"/>
      <c r="B30" s="751"/>
      <c r="C30" s="751"/>
      <c r="D30" s="69" t="s">
        <v>31</v>
      </c>
      <c r="E30" s="73">
        <v>0</v>
      </c>
    </row>
    <row r="31" spans="1:5" outlineLevel="1" x14ac:dyDescent="0.25">
      <c r="A31" s="750"/>
      <c r="B31" s="751"/>
      <c r="C31" s="751"/>
      <c r="D31" s="69" t="s">
        <v>32</v>
      </c>
      <c r="E31" s="73">
        <v>0</v>
      </c>
    </row>
    <row r="32" spans="1:5" outlineLevel="1" x14ac:dyDescent="0.25">
      <c r="A32" s="750"/>
      <c r="B32" s="751"/>
      <c r="C32" s="751"/>
      <c r="D32" s="69" t="s">
        <v>33</v>
      </c>
      <c r="E32" s="73">
        <v>0</v>
      </c>
    </row>
    <row r="33" spans="1:5" ht="15.75" outlineLevel="1" thickBot="1" x14ac:dyDescent="0.3">
      <c r="A33" s="750"/>
      <c r="B33" s="751"/>
      <c r="C33" s="751"/>
      <c r="D33" s="70" t="s">
        <v>34</v>
      </c>
      <c r="E33" s="74">
        <v>0</v>
      </c>
    </row>
    <row r="34" spans="1:5" outlineLevel="1" x14ac:dyDescent="0.25">
      <c r="A34" s="750" t="s">
        <v>99</v>
      </c>
      <c r="B34" s="751"/>
      <c r="C34" s="751"/>
      <c r="D34" s="68" t="s">
        <v>25</v>
      </c>
      <c r="E34" s="73">
        <v>0</v>
      </c>
    </row>
    <row r="35" spans="1:5" outlineLevel="1" x14ac:dyDescent="0.25">
      <c r="A35" s="750"/>
      <c r="B35" s="751"/>
      <c r="C35" s="751"/>
      <c r="D35" s="69" t="s">
        <v>26</v>
      </c>
      <c r="E35" s="73">
        <v>0</v>
      </c>
    </row>
    <row r="36" spans="1:5" outlineLevel="1" x14ac:dyDescent="0.25">
      <c r="A36" s="750"/>
      <c r="B36" s="751"/>
      <c r="C36" s="751"/>
      <c r="D36" s="69" t="s">
        <v>27</v>
      </c>
      <c r="E36" s="73">
        <v>0</v>
      </c>
    </row>
    <row r="37" spans="1:5" outlineLevel="1" x14ac:dyDescent="0.25">
      <c r="A37" s="750"/>
      <c r="B37" s="751"/>
      <c r="C37" s="751"/>
      <c r="D37" s="69" t="s">
        <v>28</v>
      </c>
      <c r="E37" s="73">
        <v>0</v>
      </c>
    </row>
    <row r="38" spans="1:5" outlineLevel="1" x14ac:dyDescent="0.25">
      <c r="A38" s="750"/>
      <c r="B38" s="751"/>
      <c r="C38" s="751"/>
      <c r="D38" s="69" t="s">
        <v>29</v>
      </c>
      <c r="E38" s="73">
        <v>0</v>
      </c>
    </row>
    <row r="39" spans="1:5" outlineLevel="1" x14ac:dyDescent="0.25">
      <c r="A39" s="750"/>
      <c r="B39" s="751"/>
      <c r="C39" s="751"/>
      <c r="D39" s="69" t="s">
        <v>30</v>
      </c>
      <c r="E39" s="73">
        <v>0</v>
      </c>
    </row>
    <row r="40" spans="1:5" outlineLevel="1" x14ac:dyDescent="0.25">
      <c r="A40" s="750"/>
      <c r="B40" s="751"/>
      <c r="C40" s="751"/>
      <c r="D40" s="69" t="s">
        <v>31</v>
      </c>
      <c r="E40" s="73">
        <v>0</v>
      </c>
    </row>
    <row r="41" spans="1:5" outlineLevel="1" x14ac:dyDescent="0.25">
      <c r="A41" s="750"/>
      <c r="B41" s="751"/>
      <c r="C41" s="751"/>
      <c r="D41" s="69" t="s">
        <v>32</v>
      </c>
      <c r="E41" s="73">
        <v>0</v>
      </c>
    </row>
    <row r="42" spans="1:5" outlineLevel="1" x14ac:dyDescent="0.25">
      <c r="A42" s="750"/>
      <c r="B42" s="751"/>
      <c r="C42" s="751"/>
      <c r="D42" s="69" t="s">
        <v>33</v>
      </c>
      <c r="E42" s="73">
        <v>0</v>
      </c>
    </row>
    <row r="43" spans="1:5" ht="15.75" outlineLevel="1" thickBot="1" x14ac:dyDescent="0.3">
      <c r="A43" s="750"/>
      <c r="B43" s="751"/>
      <c r="C43" s="751"/>
      <c r="D43" s="70" t="s">
        <v>34</v>
      </c>
      <c r="E43" s="74">
        <v>0</v>
      </c>
    </row>
    <row r="44" spans="1:5" outlineLevel="1" x14ac:dyDescent="0.25">
      <c r="A44" s="750" t="s">
        <v>94</v>
      </c>
      <c r="B44" s="751" t="s">
        <v>80</v>
      </c>
      <c r="C44" s="751">
        <v>637001</v>
      </c>
      <c r="D44" s="68" t="s">
        <v>25</v>
      </c>
      <c r="E44" s="73">
        <v>0</v>
      </c>
    </row>
    <row r="45" spans="1:5" outlineLevel="1" x14ac:dyDescent="0.25">
      <c r="A45" s="750"/>
      <c r="B45" s="751"/>
      <c r="C45" s="751"/>
      <c r="D45" s="69" t="s">
        <v>26</v>
      </c>
      <c r="E45" s="73">
        <v>0</v>
      </c>
    </row>
    <row r="46" spans="1:5" outlineLevel="1" x14ac:dyDescent="0.25">
      <c r="A46" s="750"/>
      <c r="B46" s="751"/>
      <c r="C46" s="751"/>
      <c r="D46" s="69" t="s">
        <v>27</v>
      </c>
      <c r="E46" s="73">
        <v>0</v>
      </c>
    </row>
    <row r="47" spans="1:5" outlineLevel="1" x14ac:dyDescent="0.25">
      <c r="A47" s="750"/>
      <c r="B47" s="751"/>
      <c r="C47" s="751"/>
      <c r="D47" s="69" t="s">
        <v>28</v>
      </c>
      <c r="E47" s="73">
        <v>0</v>
      </c>
    </row>
    <row r="48" spans="1:5" outlineLevel="1" x14ac:dyDescent="0.25">
      <c r="A48" s="750"/>
      <c r="B48" s="751"/>
      <c r="C48" s="751"/>
      <c r="D48" s="69" t="s">
        <v>29</v>
      </c>
      <c r="E48" s="73">
        <v>0</v>
      </c>
    </row>
    <row r="49" spans="1:5" outlineLevel="1" x14ac:dyDescent="0.25">
      <c r="A49" s="750"/>
      <c r="B49" s="751"/>
      <c r="C49" s="751"/>
      <c r="D49" s="69" t="s">
        <v>30</v>
      </c>
      <c r="E49" s="73">
        <v>0</v>
      </c>
    </row>
    <row r="50" spans="1:5" outlineLevel="1" x14ac:dyDescent="0.25">
      <c r="A50" s="750"/>
      <c r="B50" s="751"/>
      <c r="C50" s="751"/>
      <c r="D50" s="69" t="s">
        <v>31</v>
      </c>
      <c r="E50" s="73">
        <v>0</v>
      </c>
    </row>
    <row r="51" spans="1:5" outlineLevel="1" x14ac:dyDescent="0.25">
      <c r="A51" s="750"/>
      <c r="B51" s="751"/>
      <c r="C51" s="751"/>
      <c r="D51" s="69" t="s">
        <v>32</v>
      </c>
      <c r="E51" s="73">
        <v>0</v>
      </c>
    </row>
    <row r="52" spans="1:5" outlineLevel="1" x14ac:dyDescent="0.25">
      <c r="A52" s="750"/>
      <c r="B52" s="751"/>
      <c r="C52" s="751"/>
      <c r="D52" s="69" t="s">
        <v>33</v>
      </c>
      <c r="E52" s="73">
        <v>0</v>
      </c>
    </row>
    <row r="53" spans="1:5" ht="15.75" outlineLevel="1" thickBot="1" x14ac:dyDescent="0.3">
      <c r="A53" s="750"/>
      <c r="B53" s="751"/>
      <c r="C53" s="751"/>
      <c r="D53" s="70" t="s">
        <v>34</v>
      </c>
      <c r="E53" s="74">
        <v>0</v>
      </c>
    </row>
  </sheetData>
  <mergeCells count="17">
    <mergeCell ref="A1:D1"/>
    <mergeCell ref="A3:C3"/>
    <mergeCell ref="A4:A13"/>
    <mergeCell ref="B4:B13"/>
    <mergeCell ref="C4:C13"/>
    <mergeCell ref="A14:A23"/>
    <mergeCell ref="B14:B23"/>
    <mergeCell ref="C14:C23"/>
    <mergeCell ref="A24:A33"/>
    <mergeCell ref="B24:B33"/>
    <mergeCell ref="C24:C33"/>
    <mergeCell ref="A34:A43"/>
    <mergeCell ref="B34:B43"/>
    <mergeCell ref="C34:C43"/>
    <mergeCell ref="A44:A53"/>
    <mergeCell ref="B44:B53"/>
    <mergeCell ref="C44:C53"/>
  </mergeCells>
  <pageMargins left="0.7" right="0.7" top="0.75" bottom="0.75" header="0.3" footer="0.3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CC"/>
    <outlinePr summaryBelow="0" summaryRight="0"/>
  </sheetPr>
  <dimension ref="A1:J170"/>
  <sheetViews>
    <sheetView view="pageBreakPreview" topLeftCell="A103" zoomScale="70" zoomScaleNormal="85" zoomScaleSheetLayoutView="70" workbookViewId="0">
      <selection activeCell="H29" sqref="H29"/>
    </sheetView>
  </sheetViews>
  <sheetFormatPr defaultColWidth="8.85546875" defaultRowHeight="15" outlineLevelRow="2" outlineLevelCol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  <col min="6" max="9" width="19.28515625" customWidth="1" outlineLevel="1"/>
    <col min="10" max="10" width="22.140625" customWidth="1" outlineLevel="1"/>
  </cols>
  <sheetData>
    <row r="1" spans="1:10" ht="35.25" customHeight="1" thickBot="1" x14ac:dyDescent="0.4">
      <c r="A1" s="752" t="s">
        <v>101</v>
      </c>
      <c r="B1" s="752"/>
      <c r="C1" s="752"/>
      <c r="D1" s="753"/>
      <c r="E1" s="71" t="s">
        <v>35</v>
      </c>
      <c r="F1" s="343" t="s">
        <v>72</v>
      </c>
      <c r="G1" s="343" t="s">
        <v>73</v>
      </c>
      <c r="H1" s="343" t="s">
        <v>221</v>
      </c>
      <c r="I1" s="343" t="s">
        <v>203</v>
      </c>
      <c r="J1" s="343" t="s">
        <v>353</v>
      </c>
    </row>
    <row r="2" spans="1:10" ht="15.75" thickBot="1" x14ac:dyDescent="0.3">
      <c r="A2" s="41" t="s">
        <v>0</v>
      </c>
      <c r="B2" s="76" t="s">
        <v>77</v>
      </c>
      <c r="C2" s="76" t="s">
        <v>76</v>
      </c>
      <c r="D2" s="76" t="s">
        <v>23</v>
      </c>
      <c r="E2" s="17"/>
      <c r="F2" s="17"/>
      <c r="G2" s="17"/>
      <c r="H2" s="17"/>
      <c r="I2" s="17"/>
      <c r="J2" s="17"/>
    </row>
    <row r="3" spans="1:10" ht="15.75" thickBot="1" x14ac:dyDescent="0.3">
      <c r="A3" s="757" t="s">
        <v>121</v>
      </c>
      <c r="B3" s="758"/>
      <c r="C3" s="758"/>
      <c r="D3" s="81"/>
      <c r="E3" s="78">
        <f t="shared" ref="E3:J3" si="0">E4+E25</f>
        <v>422793</v>
      </c>
      <c r="F3" s="79">
        <f>F4+F25</f>
        <v>422793</v>
      </c>
      <c r="G3" s="79">
        <f t="shared" si="0"/>
        <v>0</v>
      </c>
      <c r="H3" s="298">
        <f t="shared" si="0"/>
        <v>0</v>
      </c>
      <c r="I3" s="298">
        <f t="shared" si="0"/>
        <v>0</v>
      </c>
      <c r="J3" s="80">
        <f t="shared" si="0"/>
        <v>0</v>
      </c>
    </row>
    <row r="4" spans="1:10" ht="15.75" outlineLevel="1" thickBot="1" x14ac:dyDescent="0.3">
      <c r="A4" s="17" t="s">
        <v>108</v>
      </c>
      <c r="B4" s="17"/>
      <c r="C4" s="17"/>
      <c r="D4" s="28"/>
      <c r="E4" s="78">
        <f t="shared" ref="E4:J4" si="1">SUM(E5:E24)</f>
        <v>0</v>
      </c>
      <c r="F4" s="79">
        <f t="shared" si="1"/>
        <v>0</v>
      </c>
      <c r="G4" s="79">
        <f t="shared" si="1"/>
        <v>0</v>
      </c>
      <c r="H4" s="298">
        <f t="shared" si="1"/>
        <v>0</v>
      </c>
      <c r="I4" s="298">
        <f t="shared" si="1"/>
        <v>0</v>
      </c>
      <c r="J4" s="80">
        <f t="shared" si="1"/>
        <v>0</v>
      </c>
    </row>
    <row r="5" spans="1:10" outlineLevel="2" x14ac:dyDescent="0.25">
      <c r="A5" s="750" t="s">
        <v>74</v>
      </c>
      <c r="B5" s="751" t="s">
        <v>75</v>
      </c>
      <c r="C5" s="751">
        <v>711003</v>
      </c>
      <c r="D5" s="68" t="s">
        <v>25</v>
      </c>
      <c r="E5" s="66">
        <f t="shared" ref="E5" si="2">SUM(F5:J5)</f>
        <v>0</v>
      </c>
      <c r="F5" s="131">
        <v>0</v>
      </c>
      <c r="G5" s="130">
        <v>0</v>
      </c>
      <c r="H5" s="299">
        <v>0</v>
      </c>
      <c r="I5" s="299">
        <v>0</v>
      </c>
      <c r="J5" s="135">
        <v>0</v>
      </c>
    </row>
    <row r="6" spans="1:10" outlineLevel="2" x14ac:dyDescent="0.25">
      <c r="A6" s="750"/>
      <c r="B6" s="751"/>
      <c r="C6" s="751"/>
      <c r="D6" s="69" t="s">
        <v>26</v>
      </c>
      <c r="E6" s="66">
        <f t="shared" ref="E6:E24" si="3">SUM(F6:J6)</f>
        <v>0</v>
      </c>
      <c r="F6" s="131">
        <v>0</v>
      </c>
      <c r="G6" s="132">
        <v>0</v>
      </c>
      <c r="H6" s="300">
        <v>0</v>
      </c>
      <c r="I6" s="300">
        <v>0</v>
      </c>
      <c r="J6" s="136">
        <v>0</v>
      </c>
    </row>
    <row r="7" spans="1:10" outlineLevel="2" x14ac:dyDescent="0.25">
      <c r="A7" s="750"/>
      <c r="B7" s="751"/>
      <c r="C7" s="751"/>
      <c r="D7" s="69" t="s">
        <v>27</v>
      </c>
      <c r="E7" s="66">
        <f t="shared" si="3"/>
        <v>0</v>
      </c>
      <c r="F7" s="131">
        <v>0</v>
      </c>
      <c r="G7" s="132">
        <v>0</v>
      </c>
      <c r="H7" s="300">
        <v>0</v>
      </c>
      <c r="I7" s="300">
        <v>0</v>
      </c>
      <c r="J7" s="136">
        <v>0</v>
      </c>
    </row>
    <row r="8" spans="1:10" outlineLevel="2" x14ac:dyDescent="0.25">
      <c r="A8" s="750"/>
      <c r="B8" s="751"/>
      <c r="C8" s="751"/>
      <c r="D8" s="69" t="s">
        <v>28</v>
      </c>
      <c r="E8" s="66">
        <f t="shared" si="3"/>
        <v>0</v>
      </c>
      <c r="F8" s="131">
        <v>0</v>
      </c>
      <c r="G8" s="132">
        <v>0</v>
      </c>
      <c r="H8" s="300">
        <v>0</v>
      </c>
      <c r="I8" s="300">
        <v>0</v>
      </c>
      <c r="J8" s="136">
        <v>0</v>
      </c>
    </row>
    <row r="9" spans="1:10" outlineLevel="2" x14ac:dyDescent="0.25">
      <c r="A9" s="750"/>
      <c r="B9" s="751"/>
      <c r="C9" s="751"/>
      <c r="D9" s="69" t="s">
        <v>29</v>
      </c>
      <c r="E9" s="66">
        <f t="shared" si="3"/>
        <v>0</v>
      </c>
      <c r="F9" s="131">
        <v>0</v>
      </c>
      <c r="G9" s="132">
        <v>0</v>
      </c>
      <c r="H9" s="300">
        <v>0</v>
      </c>
      <c r="I9" s="300">
        <v>0</v>
      </c>
      <c r="J9" s="136">
        <v>0</v>
      </c>
    </row>
    <row r="10" spans="1:10" outlineLevel="2" x14ac:dyDescent="0.25">
      <c r="A10" s="750"/>
      <c r="B10" s="751"/>
      <c r="C10" s="751"/>
      <c r="D10" s="69" t="s">
        <v>30</v>
      </c>
      <c r="E10" s="66">
        <f t="shared" si="3"/>
        <v>0</v>
      </c>
      <c r="F10" s="131">
        <v>0</v>
      </c>
      <c r="G10" s="132">
        <v>0</v>
      </c>
      <c r="H10" s="300">
        <v>0</v>
      </c>
      <c r="I10" s="300">
        <v>0</v>
      </c>
      <c r="J10" s="136">
        <v>0</v>
      </c>
    </row>
    <row r="11" spans="1:10" outlineLevel="2" x14ac:dyDescent="0.25">
      <c r="A11" s="750"/>
      <c r="B11" s="751"/>
      <c r="C11" s="751"/>
      <c r="D11" s="69" t="s">
        <v>31</v>
      </c>
      <c r="E11" s="66">
        <f t="shared" si="3"/>
        <v>0</v>
      </c>
      <c r="F11" s="131">
        <v>0</v>
      </c>
      <c r="G11" s="132">
        <v>0</v>
      </c>
      <c r="H11" s="300">
        <v>0</v>
      </c>
      <c r="I11" s="300">
        <v>0</v>
      </c>
      <c r="J11" s="136">
        <v>0</v>
      </c>
    </row>
    <row r="12" spans="1:10" outlineLevel="2" x14ac:dyDescent="0.25">
      <c r="A12" s="750"/>
      <c r="B12" s="751"/>
      <c r="C12" s="751"/>
      <c r="D12" s="69" t="s">
        <v>32</v>
      </c>
      <c r="E12" s="66">
        <f t="shared" si="3"/>
        <v>0</v>
      </c>
      <c r="F12" s="131">
        <v>0</v>
      </c>
      <c r="G12" s="132">
        <v>0</v>
      </c>
      <c r="H12" s="300">
        <v>0</v>
      </c>
      <c r="I12" s="300">
        <v>0</v>
      </c>
      <c r="J12" s="136">
        <v>0</v>
      </c>
    </row>
    <row r="13" spans="1:10" outlineLevel="2" x14ac:dyDescent="0.25">
      <c r="A13" s="750"/>
      <c r="B13" s="751"/>
      <c r="C13" s="751"/>
      <c r="D13" s="69" t="s">
        <v>33</v>
      </c>
      <c r="E13" s="66">
        <f t="shared" si="3"/>
        <v>0</v>
      </c>
      <c r="F13" s="131">
        <v>0</v>
      </c>
      <c r="G13" s="132">
        <v>0</v>
      </c>
      <c r="H13" s="300">
        <v>0</v>
      </c>
      <c r="I13" s="300">
        <v>0</v>
      </c>
      <c r="J13" s="136">
        <v>0</v>
      </c>
    </row>
    <row r="14" spans="1:10" ht="15.75" outlineLevel="2" thickBot="1" x14ac:dyDescent="0.3">
      <c r="A14" s="750"/>
      <c r="B14" s="751"/>
      <c r="C14" s="751"/>
      <c r="D14" s="70" t="s">
        <v>34</v>
      </c>
      <c r="E14" s="66">
        <f t="shared" si="3"/>
        <v>0</v>
      </c>
      <c r="F14" s="133">
        <v>0</v>
      </c>
      <c r="G14" s="134">
        <v>0</v>
      </c>
      <c r="H14" s="301">
        <v>0</v>
      </c>
      <c r="I14" s="301">
        <v>0</v>
      </c>
      <c r="J14" s="137">
        <v>0</v>
      </c>
    </row>
    <row r="15" spans="1:10" outlineLevel="2" x14ac:dyDescent="0.25">
      <c r="A15" s="750" t="s">
        <v>74</v>
      </c>
      <c r="B15" s="751" t="s">
        <v>80</v>
      </c>
      <c r="C15" s="751">
        <v>633013</v>
      </c>
      <c r="D15" s="68" t="s">
        <v>25</v>
      </c>
      <c r="E15" s="65">
        <f t="shared" si="3"/>
        <v>0</v>
      </c>
      <c r="F15" s="129">
        <v>0</v>
      </c>
      <c r="G15" s="130">
        <v>0</v>
      </c>
      <c r="H15" s="299">
        <v>0</v>
      </c>
      <c r="I15" s="299">
        <v>0</v>
      </c>
      <c r="J15" s="135">
        <v>0</v>
      </c>
    </row>
    <row r="16" spans="1:10" outlineLevel="2" x14ac:dyDescent="0.25">
      <c r="A16" s="750"/>
      <c r="B16" s="751"/>
      <c r="C16" s="751"/>
      <c r="D16" s="69" t="s">
        <v>26</v>
      </c>
      <c r="E16" s="66">
        <f t="shared" si="3"/>
        <v>0</v>
      </c>
      <c r="F16" s="131">
        <v>0</v>
      </c>
      <c r="G16" s="132">
        <v>0</v>
      </c>
      <c r="H16" s="300">
        <v>0</v>
      </c>
      <c r="I16" s="300">
        <v>0</v>
      </c>
      <c r="J16" s="136">
        <v>0</v>
      </c>
    </row>
    <row r="17" spans="1:10" outlineLevel="2" x14ac:dyDescent="0.25">
      <c r="A17" s="750"/>
      <c r="B17" s="751"/>
      <c r="C17" s="751"/>
      <c r="D17" s="69" t="s">
        <v>27</v>
      </c>
      <c r="E17" s="66">
        <f t="shared" si="3"/>
        <v>0</v>
      </c>
      <c r="F17" s="131">
        <v>0</v>
      </c>
      <c r="G17" s="132">
        <v>0</v>
      </c>
      <c r="H17" s="300">
        <v>0</v>
      </c>
      <c r="I17" s="300">
        <v>0</v>
      </c>
      <c r="J17" s="136">
        <v>0</v>
      </c>
    </row>
    <row r="18" spans="1:10" outlineLevel="2" x14ac:dyDescent="0.25">
      <c r="A18" s="750"/>
      <c r="B18" s="751"/>
      <c r="C18" s="751"/>
      <c r="D18" s="69" t="s">
        <v>28</v>
      </c>
      <c r="E18" s="66">
        <f t="shared" si="3"/>
        <v>0</v>
      </c>
      <c r="F18" s="131">
        <v>0</v>
      </c>
      <c r="G18" s="132">
        <v>0</v>
      </c>
      <c r="H18" s="300">
        <v>0</v>
      </c>
      <c r="I18" s="300">
        <v>0</v>
      </c>
      <c r="J18" s="136">
        <v>0</v>
      </c>
    </row>
    <row r="19" spans="1:10" outlineLevel="2" x14ac:dyDescent="0.25">
      <c r="A19" s="750"/>
      <c r="B19" s="751"/>
      <c r="C19" s="751"/>
      <c r="D19" s="69" t="s">
        <v>29</v>
      </c>
      <c r="E19" s="66">
        <f t="shared" si="3"/>
        <v>0</v>
      </c>
      <c r="F19" s="131">
        <v>0</v>
      </c>
      <c r="G19" s="132">
        <v>0</v>
      </c>
      <c r="H19" s="300">
        <v>0</v>
      </c>
      <c r="I19" s="300">
        <v>0</v>
      </c>
      <c r="J19" s="136">
        <v>0</v>
      </c>
    </row>
    <row r="20" spans="1:10" outlineLevel="2" x14ac:dyDescent="0.25">
      <c r="A20" s="750"/>
      <c r="B20" s="751"/>
      <c r="C20" s="751"/>
      <c r="D20" s="69" t="s">
        <v>30</v>
      </c>
      <c r="E20" s="66">
        <f t="shared" si="3"/>
        <v>0</v>
      </c>
      <c r="F20" s="131">
        <v>0</v>
      </c>
      <c r="G20" s="132">
        <v>0</v>
      </c>
      <c r="H20" s="300">
        <v>0</v>
      </c>
      <c r="I20" s="300">
        <v>0</v>
      </c>
      <c r="J20" s="136">
        <v>0</v>
      </c>
    </row>
    <row r="21" spans="1:10" outlineLevel="2" x14ac:dyDescent="0.25">
      <c r="A21" s="750"/>
      <c r="B21" s="751"/>
      <c r="C21" s="751"/>
      <c r="D21" s="69" t="s">
        <v>31</v>
      </c>
      <c r="E21" s="66">
        <f t="shared" si="3"/>
        <v>0</v>
      </c>
      <c r="F21" s="131">
        <v>0</v>
      </c>
      <c r="G21" s="132">
        <v>0</v>
      </c>
      <c r="H21" s="300">
        <v>0</v>
      </c>
      <c r="I21" s="300">
        <v>0</v>
      </c>
      <c r="J21" s="136">
        <v>0</v>
      </c>
    </row>
    <row r="22" spans="1:10" outlineLevel="2" x14ac:dyDescent="0.25">
      <c r="A22" s="750"/>
      <c r="B22" s="751"/>
      <c r="C22" s="751"/>
      <c r="D22" s="69" t="s">
        <v>32</v>
      </c>
      <c r="E22" s="66">
        <f t="shared" si="3"/>
        <v>0</v>
      </c>
      <c r="F22" s="131">
        <v>0</v>
      </c>
      <c r="G22" s="132">
        <v>0</v>
      </c>
      <c r="H22" s="300">
        <v>0</v>
      </c>
      <c r="I22" s="300">
        <v>0</v>
      </c>
      <c r="J22" s="136">
        <v>0</v>
      </c>
    </row>
    <row r="23" spans="1:10" outlineLevel="2" x14ac:dyDescent="0.25">
      <c r="A23" s="750"/>
      <c r="B23" s="751"/>
      <c r="C23" s="751"/>
      <c r="D23" s="69" t="s">
        <v>33</v>
      </c>
      <c r="E23" s="66">
        <f t="shared" si="3"/>
        <v>0</v>
      </c>
      <c r="F23" s="131">
        <v>0</v>
      </c>
      <c r="G23" s="132">
        <v>0</v>
      </c>
      <c r="H23" s="300">
        <v>0</v>
      </c>
      <c r="I23" s="300">
        <v>0</v>
      </c>
      <c r="J23" s="136">
        <v>0</v>
      </c>
    </row>
    <row r="24" spans="1:10" ht="15.75" outlineLevel="2" thickBot="1" x14ac:dyDescent="0.3">
      <c r="A24" s="750"/>
      <c r="B24" s="751"/>
      <c r="C24" s="751"/>
      <c r="D24" s="70" t="s">
        <v>34</v>
      </c>
      <c r="E24" s="67">
        <f t="shared" si="3"/>
        <v>0</v>
      </c>
      <c r="F24" s="133">
        <v>0</v>
      </c>
      <c r="G24" s="134">
        <v>0</v>
      </c>
      <c r="H24" s="301">
        <v>0</v>
      </c>
      <c r="I24" s="301">
        <v>0</v>
      </c>
      <c r="J24" s="137">
        <v>0</v>
      </c>
    </row>
    <row r="25" spans="1:10" ht="15.75" outlineLevel="1" thickBot="1" x14ac:dyDescent="0.3">
      <c r="A25" s="17" t="s">
        <v>109</v>
      </c>
      <c r="B25" s="17"/>
      <c r="C25" s="17"/>
      <c r="D25" s="28"/>
      <c r="E25" s="143">
        <f t="shared" ref="E25:J25" si="4">SUM(E26:E55)</f>
        <v>422793</v>
      </c>
      <c r="F25" s="144">
        <f t="shared" si="4"/>
        <v>422793</v>
      </c>
      <c r="G25" s="144">
        <f t="shared" si="4"/>
        <v>0</v>
      </c>
      <c r="H25" s="302">
        <f t="shared" si="4"/>
        <v>0</v>
      </c>
      <c r="I25" s="302">
        <f t="shared" si="4"/>
        <v>0</v>
      </c>
      <c r="J25" s="145">
        <f t="shared" si="4"/>
        <v>0</v>
      </c>
    </row>
    <row r="26" spans="1:10" outlineLevel="2" x14ac:dyDescent="0.25">
      <c r="A26" s="750" t="s">
        <v>78</v>
      </c>
      <c r="B26" s="751" t="s">
        <v>75</v>
      </c>
      <c r="C26" s="751">
        <v>711003</v>
      </c>
      <c r="D26" s="68" t="s">
        <v>25</v>
      </c>
      <c r="E26" s="72">
        <f t="shared" ref="E26:E55" si="5">SUM(F26:J26)</f>
        <v>422793</v>
      </c>
      <c r="F26" s="120">
        <f>SUM('Rozpočet - vývoj Aplikácií'!AF5:AG7)</f>
        <v>422793</v>
      </c>
      <c r="G26" s="121">
        <v>0</v>
      </c>
      <c r="H26" s="121">
        <v>0</v>
      </c>
      <c r="I26" s="303">
        <v>0</v>
      </c>
      <c r="J26" s="122">
        <v>0</v>
      </c>
    </row>
    <row r="27" spans="1:10" outlineLevel="2" x14ac:dyDescent="0.25">
      <c r="A27" s="750"/>
      <c r="B27" s="751"/>
      <c r="C27" s="751"/>
      <c r="D27" s="69" t="s">
        <v>26</v>
      </c>
      <c r="E27" s="73">
        <f t="shared" si="5"/>
        <v>0</v>
      </c>
      <c r="F27" s="123">
        <v>0</v>
      </c>
      <c r="G27" s="124">
        <v>0</v>
      </c>
      <c r="H27" s="124">
        <v>0</v>
      </c>
      <c r="I27" s="304">
        <v>0</v>
      </c>
      <c r="J27" s="125">
        <v>0</v>
      </c>
    </row>
    <row r="28" spans="1:10" outlineLevel="2" x14ac:dyDescent="0.25">
      <c r="A28" s="750"/>
      <c r="B28" s="751"/>
      <c r="C28" s="751"/>
      <c r="D28" s="69" t="s">
        <v>27</v>
      </c>
      <c r="E28" s="73">
        <f t="shared" si="5"/>
        <v>0</v>
      </c>
      <c r="F28" s="123">
        <v>0</v>
      </c>
      <c r="G28" s="124">
        <v>0</v>
      </c>
      <c r="H28" s="304">
        <v>0</v>
      </c>
      <c r="I28" s="304">
        <v>0</v>
      </c>
      <c r="J28" s="125">
        <v>0</v>
      </c>
    </row>
    <row r="29" spans="1:10" outlineLevel="2" x14ac:dyDescent="0.25">
      <c r="A29" s="750"/>
      <c r="B29" s="751"/>
      <c r="C29" s="751"/>
      <c r="D29" s="69" t="s">
        <v>28</v>
      </c>
      <c r="E29" s="73">
        <f t="shared" si="5"/>
        <v>0</v>
      </c>
      <c r="F29" s="123">
        <v>0</v>
      </c>
      <c r="G29" s="124">
        <v>0</v>
      </c>
      <c r="H29" s="304">
        <v>0</v>
      </c>
      <c r="I29" s="304">
        <v>0</v>
      </c>
      <c r="J29" s="125">
        <v>0</v>
      </c>
    </row>
    <row r="30" spans="1:10" outlineLevel="2" x14ac:dyDescent="0.25">
      <c r="A30" s="750"/>
      <c r="B30" s="751"/>
      <c r="C30" s="751"/>
      <c r="D30" s="69" t="s">
        <v>29</v>
      </c>
      <c r="E30" s="73">
        <f t="shared" si="5"/>
        <v>0</v>
      </c>
      <c r="F30" s="123">
        <v>0</v>
      </c>
      <c r="G30" s="124">
        <v>0</v>
      </c>
      <c r="H30" s="304">
        <v>0</v>
      </c>
      <c r="I30" s="304">
        <v>0</v>
      </c>
      <c r="J30" s="125">
        <v>0</v>
      </c>
    </row>
    <row r="31" spans="1:10" outlineLevel="2" x14ac:dyDescent="0.25">
      <c r="A31" s="750"/>
      <c r="B31" s="751"/>
      <c r="C31" s="751"/>
      <c r="D31" s="69" t="s">
        <v>30</v>
      </c>
      <c r="E31" s="73">
        <f t="shared" si="5"/>
        <v>0</v>
      </c>
      <c r="F31" s="123">
        <v>0</v>
      </c>
      <c r="G31" s="124">
        <v>0</v>
      </c>
      <c r="H31" s="304">
        <v>0</v>
      </c>
      <c r="I31" s="304">
        <v>0</v>
      </c>
      <c r="J31" s="125">
        <v>0</v>
      </c>
    </row>
    <row r="32" spans="1:10" outlineLevel="2" x14ac:dyDescent="0.25">
      <c r="A32" s="750"/>
      <c r="B32" s="751"/>
      <c r="C32" s="751"/>
      <c r="D32" s="69" t="s">
        <v>31</v>
      </c>
      <c r="E32" s="73">
        <f t="shared" si="5"/>
        <v>0</v>
      </c>
      <c r="F32" s="123">
        <v>0</v>
      </c>
      <c r="G32" s="124">
        <v>0</v>
      </c>
      <c r="H32" s="304">
        <v>0</v>
      </c>
      <c r="I32" s="304">
        <v>0</v>
      </c>
      <c r="J32" s="125">
        <v>0</v>
      </c>
    </row>
    <row r="33" spans="1:10" outlineLevel="2" x14ac:dyDescent="0.25">
      <c r="A33" s="750"/>
      <c r="B33" s="751"/>
      <c r="C33" s="751"/>
      <c r="D33" s="69" t="s">
        <v>32</v>
      </c>
      <c r="E33" s="73">
        <f t="shared" si="5"/>
        <v>0</v>
      </c>
      <c r="F33" s="123">
        <v>0</v>
      </c>
      <c r="G33" s="124">
        <v>0</v>
      </c>
      <c r="H33" s="304">
        <v>0</v>
      </c>
      <c r="I33" s="304">
        <v>0</v>
      </c>
      <c r="J33" s="125">
        <v>0</v>
      </c>
    </row>
    <row r="34" spans="1:10" outlineLevel="2" x14ac:dyDescent="0.25">
      <c r="A34" s="750"/>
      <c r="B34" s="751"/>
      <c r="C34" s="751"/>
      <c r="D34" s="69" t="s">
        <v>33</v>
      </c>
      <c r="E34" s="73">
        <f t="shared" si="5"/>
        <v>0</v>
      </c>
      <c r="F34" s="123">
        <v>0</v>
      </c>
      <c r="G34" s="124">
        <v>0</v>
      </c>
      <c r="H34" s="304">
        <v>0</v>
      </c>
      <c r="I34" s="304">
        <v>0</v>
      </c>
      <c r="J34" s="125">
        <v>0</v>
      </c>
    </row>
    <row r="35" spans="1:10" ht="15.75" outlineLevel="2" thickBot="1" x14ac:dyDescent="0.3">
      <c r="A35" s="750"/>
      <c r="B35" s="751"/>
      <c r="C35" s="751"/>
      <c r="D35" s="70" t="s">
        <v>34</v>
      </c>
      <c r="E35" s="74">
        <f t="shared" si="5"/>
        <v>0</v>
      </c>
      <c r="F35" s="126">
        <v>0</v>
      </c>
      <c r="G35" s="127">
        <v>0</v>
      </c>
      <c r="H35" s="305">
        <v>0</v>
      </c>
      <c r="I35" s="305">
        <v>0</v>
      </c>
      <c r="J35" s="128">
        <v>0</v>
      </c>
    </row>
    <row r="36" spans="1:10" outlineLevel="2" x14ac:dyDescent="0.25">
      <c r="A36" s="750" t="s">
        <v>78</v>
      </c>
      <c r="B36" s="751" t="s">
        <v>80</v>
      </c>
      <c r="C36" s="751">
        <v>633013</v>
      </c>
      <c r="D36" s="68" t="s">
        <v>25</v>
      </c>
      <c r="E36" s="73">
        <f t="shared" si="5"/>
        <v>0</v>
      </c>
      <c r="F36" s="303">
        <v>0</v>
      </c>
      <c r="G36" s="303">
        <v>0</v>
      </c>
      <c r="H36" s="303">
        <v>0</v>
      </c>
      <c r="I36" s="303">
        <v>0</v>
      </c>
      <c r="J36" s="122">
        <v>0</v>
      </c>
    </row>
    <row r="37" spans="1:10" outlineLevel="2" x14ac:dyDescent="0.25">
      <c r="A37" s="750"/>
      <c r="B37" s="751"/>
      <c r="C37" s="751"/>
      <c r="D37" s="69" t="s">
        <v>26</v>
      </c>
      <c r="E37" s="73">
        <f t="shared" si="5"/>
        <v>0</v>
      </c>
      <c r="F37" s="304">
        <v>0</v>
      </c>
      <c r="G37" s="304">
        <v>0</v>
      </c>
      <c r="H37" s="304">
        <v>0</v>
      </c>
      <c r="I37" s="304">
        <v>0</v>
      </c>
      <c r="J37" s="125">
        <v>0</v>
      </c>
    </row>
    <row r="38" spans="1:10" outlineLevel="2" x14ac:dyDescent="0.25">
      <c r="A38" s="750"/>
      <c r="B38" s="751"/>
      <c r="C38" s="751"/>
      <c r="D38" s="69" t="s">
        <v>27</v>
      </c>
      <c r="E38" s="73">
        <f t="shared" si="5"/>
        <v>0</v>
      </c>
      <c r="F38" s="123">
        <v>0</v>
      </c>
      <c r="G38" s="124">
        <v>0</v>
      </c>
      <c r="H38" s="304">
        <v>0</v>
      </c>
      <c r="I38" s="304">
        <v>0</v>
      </c>
      <c r="J38" s="125">
        <v>0</v>
      </c>
    </row>
    <row r="39" spans="1:10" outlineLevel="2" x14ac:dyDescent="0.25">
      <c r="A39" s="750"/>
      <c r="B39" s="751"/>
      <c r="C39" s="751"/>
      <c r="D39" s="69" t="s">
        <v>28</v>
      </c>
      <c r="E39" s="73">
        <f t="shared" si="5"/>
        <v>0</v>
      </c>
      <c r="F39" s="123">
        <v>0</v>
      </c>
      <c r="G39" s="124">
        <v>0</v>
      </c>
      <c r="H39" s="304">
        <v>0</v>
      </c>
      <c r="I39" s="304">
        <v>0</v>
      </c>
      <c r="J39" s="125">
        <v>0</v>
      </c>
    </row>
    <row r="40" spans="1:10" outlineLevel="2" x14ac:dyDescent="0.25">
      <c r="A40" s="750"/>
      <c r="B40" s="751"/>
      <c r="C40" s="751"/>
      <c r="D40" s="69" t="s">
        <v>29</v>
      </c>
      <c r="E40" s="73">
        <f t="shared" si="5"/>
        <v>0</v>
      </c>
      <c r="F40" s="123">
        <v>0</v>
      </c>
      <c r="G40" s="124">
        <v>0</v>
      </c>
      <c r="H40" s="304">
        <v>0</v>
      </c>
      <c r="I40" s="304">
        <v>0</v>
      </c>
      <c r="J40" s="125">
        <v>0</v>
      </c>
    </row>
    <row r="41" spans="1:10" outlineLevel="2" x14ac:dyDescent="0.25">
      <c r="A41" s="750"/>
      <c r="B41" s="751"/>
      <c r="C41" s="751"/>
      <c r="D41" s="69" t="s">
        <v>30</v>
      </c>
      <c r="E41" s="73">
        <f t="shared" si="5"/>
        <v>0</v>
      </c>
      <c r="F41" s="123">
        <v>0</v>
      </c>
      <c r="G41" s="124">
        <v>0</v>
      </c>
      <c r="H41" s="304">
        <v>0</v>
      </c>
      <c r="I41" s="304">
        <v>0</v>
      </c>
      <c r="J41" s="125">
        <v>0</v>
      </c>
    </row>
    <row r="42" spans="1:10" outlineLevel="2" x14ac:dyDescent="0.25">
      <c r="A42" s="750"/>
      <c r="B42" s="751"/>
      <c r="C42" s="751"/>
      <c r="D42" s="69" t="s">
        <v>31</v>
      </c>
      <c r="E42" s="73">
        <f t="shared" si="5"/>
        <v>0</v>
      </c>
      <c r="F42" s="123">
        <v>0</v>
      </c>
      <c r="G42" s="124">
        <v>0</v>
      </c>
      <c r="H42" s="304">
        <v>0</v>
      </c>
      <c r="I42" s="304">
        <v>0</v>
      </c>
      <c r="J42" s="125">
        <v>0</v>
      </c>
    </row>
    <row r="43" spans="1:10" outlineLevel="2" x14ac:dyDescent="0.25">
      <c r="A43" s="750"/>
      <c r="B43" s="751"/>
      <c r="C43" s="751"/>
      <c r="D43" s="69" t="s">
        <v>32</v>
      </c>
      <c r="E43" s="73">
        <f t="shared" si="5"/>
        <v>0</v>
      </c>
      <c r="F43" s="123">
        <v>0</v>
      </c>
      <c r="G43" s="124">
        <v>0</v>
      </c>
      <c r="H43" s="304">
        <v>0</v>
      </c>
      <c r="I43" s="304">
        <v>0</v>
      </c>
      <c r="J43" s="125">
        <v>0</v>
      </c>
    </row>
    <row r="44" spans="1:10" outlineLevel="2" x14ac:dyDescent="0.25">
      <c r="A44" s="750"/>
      <c r="B44" s="751"/>
      <c r="C44" s="751"/>
      <c r="D44" s="69" t="s">
        <v>33</v>
      </c>
      <c r="E44" s="73">
        <f t="shared" si="5"/>
        <v>0</v>
      </c>
      <c r="F44" s="123">
        <v>0</v>
      </c>
      <c r="G44" s="124">
        <v>0</v>
      </c>
      <c r="H44" s="304">
        <v>0</v>
      </c>
      <c r="I44" s="304">
        <v>0</v>
      </c>
      <c r="J44" s="125">
        <v>0</v>
      </c>
    </row>
    <row r="45" spans="1:10" ht="15.75" outlineLevel="2" thickBot="1" x14ac:dyDescent="0.3">
      <c r="A45" s="750"/>
      <c r="B45" s="751"/>
      <c r="C45" s="751"/>
      <c r="D45" s="70" t="s">
        <v>34</v>
      </c>
      <c r="E45" s="74">
        <f t="shared" si="5"/>
        <v>0</v>
      </c>
      <c r="F45" s="126">
        <v>0</v>
      </c>
      <c r="G45" s="127">
        <v>0</v>
      </c>
      <c r="H45" s="305">
        <v>0</v>
      </c>
      <c r="I45" s="305">
        <v>0</v>
      </c>
      <c r="J45" s="128">
        <v>0</v>
      </c>
    </row>
    <row r="46" spans="1:10" outlineLevel="2" x14ac:dyDescent="0.25">
      <c r="A46" s="750" t="s">
        <v>79</v>
      </c>
      <c r="B46" s="751" t="s">
        <v>80</v>
      </c>
      <c r="C46" s="751">
        <v>637001</v>
      </c>
      <c r="D46" s="68" t="s">
        <v>25</v>
      </c>
      <c r="E46" s="73">
        <f t="shared" si="5"/>
        <v>0</v>
      </c>
      <c r="F46" s="120">
        <v>0</v>
      </c>
      <c r="G46" s="121">
        <v>0</v>
      </c>
      <c r="H46" s="303">
        <v>0</v>
      </c>
      <c r="I46" s="303">
        <v>0</v>
      </c>
      <c r="J46" s="122">
        <v>0</v>
      </c>
    </row>
    <row r="47" spans="1:10" outlineLevel="2" x14ac:dyDescent="0.25">
      <c r="A47" s="750"/>
      <c r="B47" s="751"/>
      <c r="C47" s="751"/>
      <c r="D47" s="69" t="s">
        <v>26</v>
      </c>
      <c r="E47" s="73">
        <f t="shared" si="5"/>
        <v>0</v>
      </c>
      <c r="F47" s="304">
        <v>0</v>
      </c>
      <c r="G47" s="304">
        <v>0</v>
      </c>
      <c r="H47" s="304">
        <v>0</v>
      </c>
      <c r="I47" s="304">
        <v>0</v>
      </c>
      <c r="J47" s="125">
        <v>0</v>
      </c>
    </row>
    <row r="48" spans="1:10" outlineLevel="2" x14ac:dyDescent="0.25">
      <c r="A48" s="750"/>
      <c r="B48" s="751"/>
      <c r="C48" s="751"/>
      <c r="D48" s="69" t="s">
        <v>27</v>
      </c>
      <c r="E48" s="73">
        <f t="shared" si="5"/>
        <v>0</v>
      </c>
      <c r="F48" s="123">
        <v>0</v>
      </c>
      <c r="G48" s="124">
        <v>0</v>
      </c>
      <c r="H48" s="304">
        <v>0</v>
      </c>
      <c r="I48" s="304">
        <v>0</v>
      </c>
      <c r="J48" s="125">
        <v>0</v>
      </c>
    </row>
    <row r="49" spans="1:10" outlineLevel="2" x14ac:dyDescent="0.25">
      <c r="A49" s="750"/>
      <c r="B49" s="751"/>
      <c r="C49" s="751"/>
      <c r="D49" s="69" t="s">
        <v>28</v>
      </c>
      <c r="E49" s="73">
        <f t="shared" si="5"/>
        <v>0</v>
      </c>
      <c r="F49" s="123">
        <v>0</v>
      </c>
      <c r="G49" s="124">
        <v>0</v>
      </c>
      <c r="H49" s="304">
        <v>0</v>
      </c>
      <c r="I49" s="304">
        <v>0</v>
      </c>
      <c r="J49" s="125">
        <v>0</v>
      </c>
    </row>
    <row r="50" spans="1:10" outlineLevel="2" x14ac:dyDescent="0.25">
      <c r="A50" s="750"/>
      <c r="B50" s="751"/>
      <c r="C50" s="751"/>
      <c r="D50" s="69" t="s">
        <v>29</v>
      </c>
      <c r="E50" s="73">
        <f t="shared" si="5"/>
        <v>0</v>
      </c>
      <c r="F50" s="123">
        <v>0</v>
      </c>
      <c r="G50" s="124">
        <v>0</v>
      </c>
      <c r="H50" s="304">
        <v>0</v>
      </c>
      <c r="I50" s="304">
        <v>0</v>
      </c>
      <c r="J50" s="125">
        <v>0</v>
      </c>
    </row>
    <row r="51" spans="1:10" outlineLevel="2" x14ac:dyDescent="0.25">
      <c r="A51" s="750"/>
      <c r="B51" s="751"/>
      <c r="C51" s="751"/>
      <c r="D51" s="69" t="s">
        <v>30</v>
      </c>
      <c r="E51" s="73">
        <f t="shared" si="5"/>
        <v>0</v>
      </c>
      <c r="F51" s="123">
        <v>0</v>
      </c>
      <c r="G51" s="124">
        <v>0</v>
      </c>
      <c r="H51" s="304">
        <v>0</v>
      </c>
      <c r="I51" s="304">
        <v>0</v>
      </c>
      <c r="J51" s="125">
        <v>0</v>
      </c>
    </row>
    <row r="52" spans="1:10" outlineLevel="2" x14ac:dyDescent="0.25">
      <c r="A52" s="750"/>
      <c r="B52" s="751"/>
      <c r="C52" s="751"/>
      <c r="D52" s="69" t="s">
        <v>31</v>
      </c>
      <c r="E52" s="73">
        <f t="shared" si="5"/>
        <v>0</v>
      </c>
      <c r="F52" s="123">
        <v>0</v>
      </c>
      <c r="G52" s="124">
        <v>0</v>
      </c>
      <c r="H52" s="304">
        <v>0</v>
      </c>
      <c r="I52" s="304">
        <v>0</v>
      </c>
      <c r="J52" s="125">
        <v>0</v>
      </c>
    </row>
    <row r="53" spans="1:10" outlineLevel="2" x14ac:dyDescent="0.25">
      <c r="A53" s="750"/>
      <c r="B53" s="751"/>
      <c r="C53" s="751"/>
      <c r="D53" s="69" t="s">
        <v>32</v>
      </c>
      <c r="E53" s="73">
        <f t="shared" si="5"/>
        <v>0</v>
      </c>
      <c r="F53" s="123">
        <v>0</v>
      </c>
      <c r="G53" s="124">
        <v>0</v>
      </c>
      <c r="H53" s="304">
        <v>0</v>
      </c>
      <c r="I53" s="304">
        <v>0</v>
      </c>
      <c r="J53" s="125">
        <v>0</v>
      </c>
    </row>
    <row r="54" spans="1:10" outlineLevel="2" x14ac:dyDescent="0.25">
      <c r="A54" s="750"/>
      <c r="B54" s="751"/>
      <c r="C54" s="751"/>
      <c r="D54" s="69" t="s">
        <v>33</v>
      </c>
      <c r="E54" s="73">
        <f t="shared" si="5"/>
        <v>0</v>
      </c>
      <c r="F54" s="123">
        <v>0</v>
      </c>
      <c r="G54" s="124">
        <v>0</v>
      </c>
      <c r="H54" s="304">
        <v>0</v>
      </c>
      <c r="I54" s="304">
        <v>0</v>
      </c>
      <c r="J54" s="125">
        <v>0</v>
      </c>
    </row>
    <row r="55" spans="1:10" ht="15.75" outlineLevel="2" thickBot="1" x14ac:dyDescent="0.3">
      <c r="A55" s="750"/>
      <c r="B55" s="751"/>
      <c r="C55" s="751"/>
      <c r="D55" s="69" t="s">
        <v>34</v>
      </c>
      <c r="E55" s="74">
        <f t="shared" si="5"/>
        <v>0</v>
      </c>
      <c r="F55" s="126">
        <v>0</v>
      </c>
      <c r="G55" s="127">
        <v>0</v>
      </c>
      <c r="H55" s="305">
        <v>0</v>
      </c>
      <c r="I55" s="305">
        <v>0</v>
      </c>
      <c r="J55" s="128">
        <v>0</v>
      </c>
    </row>
    <row r="56" spans="1:10" ht="15.75" thickBot="1" x14ac:dyDescent="0.3">
      <c r="A56" s="754" t="s">
        <v>81</v>
      </c>
      <c r="B56" s="755"/>
      <c r="C56" s="755"/>
      <c r="D56" s="82"/>
      <c r="E56" s="78">
        <f>E57+E78</f>
        <v>0</v>
      </c>
      <c r="F56" s="79">
        <f t="shared" ref="F56:J56" si="6">F57+F78</f>
        <v>0</v>
      </c>
      <c r="G56" s="79">
        <f t="shared" si="6"/>
        <v>0</v>
      </c>
      <c r="H56" s="298">
        <f t="shared" si="6"/>
        <v>0</v>
      </c>
      <c r="I56" s="298">
        <f t="shared" si="6"/>
        <v>0</v>
      </c>
      <c r="J56" s="80">
        <f t="shared" si="6"/>
        <v>0</v>
      </c>
    </row>
    <row r="57" spans="1:10" ht="15.75" outlineLevel="1" thickBot="1" x14ac:dyDescent="0.3">
      <c r="A57" s="17" t="s">
        <v>108</v>
      </c>
      <c r="B57" s="17"/>
      <c r="C57" s="17"/>
      <c r="D57" s="28"/>
      <c r="E57" s="138">
        <f t="shared" ref="E57:J57" si="7">SUM(E58:E77)</f>
        <v>0</v>
      </c>
      <c r="F57" s="139">
        <f t="shared" si="7"/>
        <v>0</v>
      </c>
      <c r="G57" s="139">
        <f t="shared" si="7"/>
        <v>0</v>
      </c>
      <c r="H57" s="306">
        <f t="shared" si="7"/>
        <v>0</v>
      </c>
      <c r="I57" s="306">
        <f t="shared" si="7"/>
        <v>0</v>
      </c>
      <c r="J57" s="36">
        <f t="shared" si="7"/>
        <v>0</v>
      </c>
    </row>
    <row r="58" spans="1:10" outlineLevel="2" x14ac:dyDescent="0.25">
      <c r="A58" s="750" t="s">
        <v>82</v>
      </c>
      <c r="B58" s="751" t="s">
        <v>83</v>
      </c>
      <c r="C58" s="751">
        <v>635009</v>
      </c>
      <c r="D58" s="68" t="s">
        <v>25</v>
      </c>
      <c r="E58" s="65">
        <f t="shared" ref="E58:E77" si="8">SUM(F58:J58)</f>
        <v>0</v>
      </c>
      <c r="F58" s="129">
        <v>0</v>
      </c>
      <c r="G58" s="130">
        <v>0</v>
      </c>
      <c r="H58" s="299">
        <v>0</v>
      </c>
      <c r="I58" s="299">
        <v>0</v>
      </c>
      <c r="J58" s="135">
        <v>0</v>
      </c>
    </row>
    <row r="59" spans="1:10" outlineLevel="2" x14ac:dyDescent="0.25">
      <c r="A59" s="750"/>
      <c r="B59" s="751"/>
      <c r="C59" s="751"/>
      <c r="D59" s="69" t="s">
        <v>26</v>
      </c>
      <c r="E59" s="66">
        <f t="shared" si="8"/>
        <v>0</v>
      </c>
      <c r="F59" s="131">
        <v>0</v>
      </c>
      <c r="G59" s="132">
        <v>0</v>
      </c>
      <c r="H59" s="300">
        <v>0</v>
      </c>
      <c r="I59" s="300">
        <v>0</v>
      </c>
      <c r="J59" s="136">
        <v>0</v>
      </c>
    </row>
    <row r="60" spans="1:10" outlineLevel="2" x14ac:dyDescent="0.25">
      <c r="A60" s="750"/>
      <c r="B60" s="751"/>
      <c r="C60" s="751"/>
      <c r="D60" s="69" t="s">
        <v>27</v>
      </c>
      <c r="E60" s="66">
        <f t="shared" si="8"/>
        <v>0</v>
      </c>
      <c r="F60" s="131">
        <v>0</v>
      </c>
      <c r="G60" s="132">
        <v>0</v>
      </c>
      <c r="H60" s="300">
        <v>0</v>
      </c>
      <c r="I60" s="300">
        <v>0</v>
      </c>
      <c r="J60" s="136">
        <v>0</v>
      </c>
    </row>
    <row r="61" spans="1:10" outlineLevel="2" x14ac:dyDescent="0.25">
      <c r="A61" s="750"/>
      <c r="B61" s="751"/>
      <c r="C61" s="751"/>
      <c r="D61" s="69" t="s">
        <v>28</v>
      </c>
      <c r="E61" s="66">
        <f t="shared" si="8"/>
        <v>0</v>
      </c>
      <c r="F61" s="131">
        <v>0</v>
      </c>
      <c r="G61" s="132">
        <v>0</v>
      </c>
      <c r="H61" s="300">
        <v>0</v>
      </c>
      <c r="I61" s="300">
        <v>0</v>
      </c>
      <c r="J61" s="136">
        <v>0</v>
      </c>
    </row>
    <row r="62" spans="1:10" outlineLevel="2" x14ac:dyDescent="0.25">
      <c r="A62" s="750"/>
      <c r="B62" s="751"/>
      <c r="C62" s="751"/>
      <c r="D62" s="69" t="s">
        <v>29</v>
      </c>
      <c r="E62" s="66">
        <f t="shared" si="8"/>
        <v>0</v>
      </c>
      <c r="F62" s="131">
        <v>0</v>
      </c>
      <c r="G62" s="132">
        <v>0</v>
      </c>
      <c r="H62" s="300">
        <v>0</v>
      </c>
      <c r="I62" s="300">
        <v>0</v>
      </c>
      <c r="J62" s="136">
        <v>0</v>
      </c>
    </row>
    <row r="63" spans="1:10" outlineLevel="2" x14ac:dyDescent="0.25">
      <c r="A63" s="750"/>
      <c r="B63" s="751"/>
      <c r="C63" s="751"/>
      <c r="D63" s="69" t="s">
        <v>30</v>
      </c>
      <c r="E63" s="66">
        <f t="shared" si="8"/>
        <v>0</v>
      </c>
      <c r="F63" s="131">
        <v>0</v>
      </c>
      <c r="G63" s="132">
        <v>0</v>
      </c>
      <c r="H63" s="300">
        <v>0</v>
      </c>
      <c r="I63" s="300">
        <v>0</v>
      </c>
      <c r="J63" s="136">
        <v>0</v>
      </c>
    </row>
    <row r="64" spans="1:10" outlineLevel="2" x14ac:dyDescent="0.25">
      <c r="A64" s="750"/>
      <c r="B64" s="751"/>
      <c r="C64" s="751"/>
      <c r="D64" s="69" t="s">
        <v>31</v>
      </c>
      <c r="E64" s="66">
        <f t="shared" si="8"/>
        <v>0</v>
      </c>
      <c r="F64" s="131">
        <v>0</v>
      </c>
      <c r="G64" s="132">
        <v>0</v>
      </c>
      <c r="H64" s="300">
        <v>0</v>
      </c>
      <c r="I64" s="300">
        <v>0</v>
      </c>
      <c r="J64" s="136">
        <v>0</v>
      </c>
    </row>
    <row r="65" spans="1:10" outlineLevel="2" x14ac:dyDescent="0.25">
      <c r="A65" s="750"/>
      <c r="B65" s="751"/>
      <c r="C65" s="751"/>
      <c r="D65" s="69" t="s">
        <v>32</v>
      </c>
      <c r="E65" s="66">
        <f t="shared" si="8"/>
        <v>0</v>
      </c>
      <c r="F65" s="131">
        <v>0</v>
      </c>
      <c r="G65" s="132">
        <v>0</v>
      </c>
      <c r="H65" s="300">
        <v>0</v>
      </c>
      <c r="I65" s="300">
        <v>0</v>
      </c>
      <c r="J65" s="136">
        <v>0</v>
      </c>
    </row>
    <row r="66" spans="1:10" outlineLevel="2" x14ac:dyDescent="0.25">
      <c r="A66" s="750"/>
      <c r="B66" s="751"/>
      <c r="C66" s="751"/>
      <c r="D66" s="69" t="s">
        <v>33</v>
      </c>
      <c r="E66" s="66">
        <f t="shared" si="8"/>
        <v>0</v>
      </c>
      <c r="F66" s="131">
        <v>0</v>
      </c>
      <c r="G66" s="132">
        <v>0</v>
      </c>
      <c r="H66" s="300">
        <v>0</v>
      </c>
      <c r="I66" s="300">
        <v>0</v>
      </c>
      <c r="J66" s="136">
        <v>0</v>
      </c>
    </row>
    <row r="67" spans="1:10" ht="15.75" outlineLevel="2" thickBot="1" x14ac:dyDescent="0.3">
      <c r="A67" s="750"/>
      <c r="B67" s="751"/>
      <c r="C67" s="751"/>
      <c r="D67" s="70" t="s">
        <v>34</v>
      </c>
      <c r="E67" s="67">
        <f t="shared" si="8"/>
        <v>0</v>
      </c>
      <c r="F67" s="133">
        <v>0</v>
      </c>
      <c r="G67" s="134">
        <v>0</v>
      </c>
      <c r="H67" s="301">
        <v>0</v>
      </c>
      <c r="I67" s="301">
        <v>0</v>
      </c>
      <c r="J67" s="137">
        <v>0</v>
      </c>
    </row>
    <row r="68" spans="1:10" outlineLevel="2" x14ac:dyDescent="0.25">
      <c r="A68" s="750" t="s">
        <v>84</v>
      </c>
      <c r="B68" s="751" t="s">
        <v>75</v>
      </c>
      <c r="C68" s="751">
        <v>718006</v>
      </c>
      <c r="D68" s="68" t="s">
        <v>25</v>
      </c>
      <c r="E68" s="66">
        <f t="shared" si="8"/>
        <v>0</v>
      </c>
      <c r="F68" s="129">
        <v>0</v>
      </c>
      <c r="G68" s="130">
        <v>0</v>
      </c>
      <c r="H68" s="299">
        <v>0</v>
      </c>
      <c r="I68" s="299">
        <v>0</v>
      </c>
      <c r="J68" s="135">
        <v>0</v>
      </c>
    </row>
    <row r="69" spans="1:10" outlineLevel="2" x14ac:dyDescent="0.25">
      <c r="A69" s="750"/>
      <c r="B69" s="751"/>
      <c r="C69" s="751"/>
      <c r="D69" s="69" t="s">
        <v>26</v>
      </c>
      <c r="E69" s="66">
        <f t="shared" si="8"/>
        <v>0</v>
      </c>
      <c r="F69" s="131">
        <v>0</v>
      </c>
      <c r="G69" s="132">
        <v>0</v>
      </c>
      <c r="H69" s="300">
        <v>0</v>
      </c>
      <c r="I69" s="300">
        <v>0</v>
      </c>
      <c r="J69" s="136">
        <v>0</v>
      </c>
    </row>
    <row r="70" spans="1:10" outlineLevel="2" x14ac:dyDescent="0.25">
      <c r="A70" s="750"/>
      <c r="B70" s="751"/>
      <c r="C70" s="751"/>
      <c r="D70" s="69" t="s">
        <v>27</v>
      </c>
      <c r="E70" s="66">
        <f t="shared" si="8"/>
        <v>0</v>
      </c>
      <c r="F70" s="131">
        <v>0</v>
      </c>
      <c r="G70" s="132">
        <v>0</v>
      </c>
      <c r="H70" s="300">
        <v>0</v>
      </c>
      <c r="I70" s="300">
        <v>0</v>
      </c>
      <c r="J70" s="136">
        <v>0</v>
      </c>
    </row>
    <row r="71" spans="1:10" outlineLevel="2" x14ac:dyDescent="0.25">
      <c r="A71" s="750"/>
      <c r="B71" s="751"/>
      <c r="C71" s="751"/>
      <c r="D71" s="69" t="s">
        <v>28</v>
      </c>
      <c r="E71" s="66">
        <f t="shared" si="8"/>
        <v>0</v>
      </c>
      <c r="F71" s="131">
        <v>0</v>
      </c>
      <c r="G71" s="132">
        <v>0</v>
      </c>
      <c r="H71" s="300">
        <v>0</v>
      </c>
      <c r="I71" s="300">
        <v>0</v>
      </c>
      <c r="J71" s="136">
        <v>0</v>
      </c>
    </row>
    <row r="72" spans="1:10" outlineLevel="2" x14ac:dyDescent="0.25">
      <c r="A72" s="750"/>
      <c r="B72" s="751"/>
      <c r="C72" s="751"/>
      <c r="D72" s="69" t="s">
        <v>29</v>
      </c>
      <c r="E72" s="66">
        <f t="shared" si="8"/>
        <v>0</v>
      </c>
      <c r="F72" s="131">
        <v>0</v>
      </c>
      <c r="G72" s="132">
        <v>0</v>
      </c>
      <c r="H72" s="300">
        <v>0</v>
      </c>
      <c r="I72" s="300">
        <v>0</v>
      </c>
      <c r="J72" s="136">
        <v>0</v>
      </c>
    </row>
    <row r="73" spans="1:10" outlineLevel="2" x14ac:dyDescent="0.25">
      <c r="A73" s="750"/>
      <c r="B73" s="751"/>
      <c r="C73" s="751"/>
      <c r="D73" s="69" t="s">
        <v>30</v>
      </c>
      <c r="E73" s="66">
        <f t="shared" si="8"/>
        <v>0</v>
      </c>
      <c r="F73" s="131">
        <v>0</v>
      </c>
      <c r="G73" s="132">
        <v>0</v>
      </c>
      <c r="H73" s="300">
        <v>0</v>
      </c>
      <c r="I73" s="300">
        <v>0</v>
      </c>
      <c r="J73" s="136">
        <v>0</v>
      </c>
    </row>
    <row r="74" spans="1:10" outlineLevel="2" x14ac:dyDescent="0.25">
      <c r="A74" s="750"/>
      <c r="B74" s="751"/>
      <c r="C74" s="751"/>
      <c r="D74" s="69" t="s">
        <v>31</v>
      </c>
      <c r="E74" s="66">
        <f t="shared" si="8"/>
        <v>0</v>
      </c>
      <c r="F74" s="131">
        <v>0</v>
      </c>
      <c r="G74" s="132">
        <v>0</v>
      </c>
      <c r="H74" s="300">
        <v>0</v>
      </c>
      <c r="I74" s="300">
        <v>0</v>
      </c>
      <c r="J74" s="136">
        <v>0</v>
      </c>
    </row>
    <row r="75" spans="1:10" outlineLevel="2" x14ac:dyDescent="0.25">
      <c r="A75" s="750"/>
      <c r="B75" s="751"/>
      <c r="C75" s="751"/>
      <c r="D75" s="69" t="s">
        <v>32</v>
      </c>
      <c r="E75" s="66">
        <f t="shared" si="8"/>
        <v>0</v>
      </c>
      <c r="F75" s="131">
        <v>0</v>
      </c>
      <c r="G75" s="132">
        <v>0</v>
      </c>
      <c r="H75" s="300">
        <v>0</v>
      </c>
      <c r="I75" s="300">
        <v>0</v>
      </c>
      <c r="J75" s="136">
        <v>0</v>
      </c>
    </row>
    <row r="76" spans="1:10" outlineLevel="2" x14ac:dyDescent="0.25">
      <c r="A76" s="750"/>
      <c r="B76" s="751"/>
      <c r="C76" s="751"/>
      <c r="D76" s="69" t="s">
        <v>33</v>
      </c>
      <c r="E76" s="66">
        <f t="shared" si="8"/>
        <v>0</v>
      </c>
      <c r="F76" s="131">
        <v>0</v>
      </c>
      <c r="G76" s="132">
        <v>0</v>
      </c>
      <c r="H76" s="300">
        <v>0</v>
      </c>
      <c r="I76" s="300">
        <v>0</v>
      </c>
      <c r="J76" s="136">
        <v>0</v>
      </c>
    </row>
    <row r="77" spans="1:10" ht="15.75" outlineLevel="2" thickBot="1" x14ac:dyDescent="0.3">
      <c r="A77" s="750"/>
      <c r="B77" s="751"/>
      <c r="C77" s="751"/>
      <c r="D77" s="70" t="s">
        <v>34</v>
      </c>
      <c r="E77" s="67">
        <f t="shared" si="8"/>
        <v>0</v>
      </c>
      <c r="F77" s="133">
        <v>0</v>
      </c>
      <c r="G77" s="134">
        <v>0</v>
      </c>
      <c r="H77" s="301">
        <v>0</v>
      </c>
      <c r="I77" s="301">
        <v>0</v>
      </c>
      <c r="J77" s="137">
        <v>0</v>
      </c>
    </row>
    <row r="78" spans="1:10" ht="15.75" outlineLevel="1" thickBot="1" x14ac:dyDescent="0.3">
      <c r="A78" s="17" t="s">
        <v>109</v>
      </c>
      <c r="B78" s="17"/>
      <c r="C78" s="17"/>
      <c r="D78" s="28"/>
      <c r="E78" s="140"/>
      <c r="F78" s="141"/>
      <c r="G78" s="141">
        <f t="shared" ref="G78:J78" si="9">SUM(G79:G128)</f>
        <v>0</v>
      </c>
      <c r="H78" s="307">
        <f t="shared" si="9"/>
        <v>0</v>
      </c>
      <c r="I78" s="307">
        <f t="shared" si="9"/>
        <v>0</v>
      </c>
      <c r="J78" s="142">
        <f t="shared" si="9"/>
        <v>0</v>
      </c>
    </row>
    <row r="79" spans="1:10" outlineLevel="2" x14ac:dyDescent="0.25">
      <c r="A79" s="750" t="s">
        <v>85</v>
      </c>
      <c r="B79" s="751" t="s">
        <v>83</v>
      </c>
      <c r="C79" s="751">
        <v>635009</v>
      </c>
      <c r="D79" s="68" t="s">
        <v>25</v>
      </c>
      <c r="E79" s="73">
        <f t="shared" ref="E79:E88" si="10">SUM(F79:J79)</f>
        <v>0</v>
      </c>
      <c r="F79" s="120">
        <v>0</v>
      </c>
      <c r="G79" s="121">
        <v>0</v>
      </c>
      <c r="H79" s="303">
        <v>0</v>
      </c>
      <c r="I79" s="303">
        <v>0</v>
      </c>
      <c r="J79" s="122">
        <v>0</v>
      </c>
    </row>
    <row r="80" spans="1:10" outlineLevel="2" x14ac:dyDescent="0.25">
      <c r="A80" s="750"/>
      <c r="B80" s="751"/>
      <c r="C80" s="751"/>
      <c r="D80" s="69" t="s">
        <v>26</v>
      </c>
      <c r="E80" s="73">
        <f t="shared" si="10"/>
        <v>0</v>
      </c>
      <c r="F80" s="123">
        <v>0</v>
      </c>
      <c r="G80" s="124">
        <v>0</v>
      </c>
      <c r="H80" s="304">
        <v>0</v>
      </c>
      <c r="I80" s="304">
        <v>0</v>
      </c>
      <c r="J80" s="125">
        <v>0</v>
      </c>
    </row>
    <row r="81" spans="1:10" outlineLevel="2" x14ac:dyDescent="0.25">
      <c r="A81" s="750"/>
      <c r="B81" s="751"/>
      <c r="C81" s="751"/>
      <c r="D81" s="69" t="s">
        <v>27</v>
      </c>
      <c r="E81" s="73">
        <f t="shared" si="10"/>
        <v>0</v>
      </c>
      <c r="F81" s="123">
        <v>0</v>
      </c>
      <c r="G81" s="304">
        <v>0</v>
      </c>
      <c r="H81" s="304">
        <v>0</v>
      </c>
      <c r="I81" s="304">
        <v>0</v>
      </c>
      <c r="J81" s="125">
        <v>0</v>
      </c>
    </row>
    <row r="82" spans="1:10" outlineLevel="2" x14ac:dyDescent="0.25">
      <c r="A82" s="750"/>
      <c r="B82" s="751"/>
      <c r="C82" s="751"/>
      <c r="D82" s="69" t="s">
        <v>28</v>
      </c>
      <c r="E82" s="73">
        <f t="shared" si="10"/>
        <v>0</v>
      </c>
      <c r="F82" s="123">
        <v>0</v>
      </c>
      <c r="G82" s="304">
        <v>0</v>
      </c>
      <c r="H82" s="304">
        <v>0</v>
      </c>
      <c r="I82" s="304">
        <v>0</v>
      </c>
      <c r="J82" s="125">
        <v>0</v>
      </c>
    </row>
    <row r="83" spans="1:10" outlineLevel="2" x14ac:dyDescent="0.25">
      <c r="A83" s="750"/>
      <c r="B83" s="751"/>
      <c r="C83" s="751"/>
      <c r="D83" s="69" t="s">
        <v>29</v>
      </c>
      <c r="E83" s="73">
        <f t="shared" si="10"/>
        <v>0</v>
      </c>
      <c r="F83" s="123">
        <v>0</v>
      </c>
      <c r="G83" s="304">
        <v>0</v>
      </c>
      <c r="H83" s="304">
        <v>0</v>
      </c>
      <c r="I83" s="304">
        <v>0</v>
      </c>
      <c r="J83" s="125">
        <v>0</v>
      </c>
    </row>
    <row r="84" spans="1:10" outlineLevel="2" x14ac:dyDescent="0.25">
      <c r="A84" s="750"/>
      <c r="B84" s="751"/>
      <c r="C84" s="751"/>
      <c r="D84" s="69" t="s">
        <v>30</v>
      </c>
      <c r="E84" s="73">
        <f t="shared" si="10"/>
        <v>0</v>
      </c>
      <c r="F84" s="123">
        <v>0</v>
      </c>
      <c r="G84" s="304">
        <v>0</v>
      </c>
      <c r="H84" s="304">
        <v>0</v>
      </c>
      <c r="I84" s="304">
        <v>0</v>
      </c>
      <c r="J84" s="125">
        <v>0</v>
      </c>
    </row>
    <row r="85" spans="1:10" outlineLevel="2" x14ac:dyDescent="0.25">
      <c r="A85" s="750"/>
      <c r="B85" s="751"/>
      <c r="C85" s="751"/>
      <c r="D85" s="69" t="s">
        <v>31</v>
      </c>
      <c r="E85" s="73">
        <f t="shared" si="10"/>
        <v>0</v>
      </c>
      <c r="F85" s="123">
        <v>0</v>
      </c>
      <c r="G85" s="304">
        <v>0</v>
      </c>
      <c r="H85" s="304">
        <v>0</v>
      </c>
      <c r="I85" s="304">
        <v>0</v>
      </c>
      <c r="J85" s="125">
        <v>0</v>
      </c>
    </row>
    <row r="86" spans="1:10" outlineLevel="2" x14ac:dyDescent="0.25">
      <c r="A86" s="750"/>
      <c r="B86" s="751"/>
      <c r="C86" s="751"/>
      <c r="D86" s="69" t="s">
        <v>32</v>
      </c>
      <c r="E86" s="73">
        <f t="shared" si="10"/>
        <v>0</v>
      </c>
      <c r="F86" s="123">
        <v>0</v>
      </c>
      <c r="G86" s="304">
        <v>0</v>
      </c>
      <c r="H86" s="304">
        <v>0</v>
      </c>
      <c r="I86" s="304">
        <v>0</v>
      </c>
      <c r="J86" s="125">
        <v>0</v>
      </c>
    </row>
    <row r="87" spans="1:10" outlineLevel="2" x14ac:dyDescent="0.25">
      <c r="A87" s="750"/>
      <c r="B87" s="751"/>
      <c r="C87" s="751"/>
      <c r="D87" s="69" t="s">
        <v>33</v>
      </c>
      <c r="E87" s="73">
        <f t="shared" si="10"/>
        <v>0</v>
      </c>
      <c r="F87" s="123">
        <v>0</v>
      </c>
      <c r="G87" s="304">
        <v>0</v>
      </c>
      <c r="H87" s="304">
        <v>0</v>
      </c>
      <c r="I87" s="304">
        <v>0</v>
      </c>
      <c r="J87" s="125">
        <v>0</v>
      </c>
    </row>
    <row r="88" spans="1:10" ht="15.75" outlineLevel="2" thickBot="1" x14ac:dyDescent="0.3">
      <c r="A88" s="750"/>
      <c r="B88" s="751"/>
      <c r="C88" s="751"/>
      <c r="D88" s="70" t="s">
        <v>34</v>
      </c>
      <c r="E88" s="74">
        <f t="shared" si="10"/>
        <v>0</v>
      </c>
      <c r="F88" s="126">
        <v>0</v>
      </c>
      <c r="G88" s="305">
        <v>0</v>
      </c>
      <c r="H88" s="305">
        <v>0</v>
      </c>
      <c r="I88" s="305">
        <v>0</v>
      </c>
      <c r="J88" s="128">
        <v>0</v>
      </c>
    </row>
    <row r="89" spans="1:10" outlineLevel="2" x14ac:dyDescent="0.25">
      <c r="A89" s="750" t="s">
        <v>86</v>
      </c>
      <c r="B89" s="751" t="s">
        <v>80</v>
      </c>
      <c r="C89" s="751">
        <v>637005</v>
      </c>
      <c r="D89" s="68" t="s">
        <v>25</v>
      </c>
      <c r="E89" s="73">
        <f t="shared" ref="E89:E128" si="11">SUM(F89:J89)</f>
        <v>0</v>
      </c>
      <c r="F89" s="120">
        <v>0</v>
      </c>
      <c r="G89" s="121">
        <v>0</v>
      </c>
      <c r="H89" s="303">
        <v>0</v>
      </c>
      <c r="I89" s="303">
        <v>0</v>
      </c>
      <c r="J89" s="122">
        <v>0</v>
      </c>
    </row>
    <row r="90" spans="1:10" outlineLevel="2" x14ac:dyDescent="0.25">
      <c r="A90" s="750"/>
      <c r="B90" s="751"/>
      <c r="C90" s="751"/>
      <c r="D90" s="69" t="s">
        <v>26</v>
      </c>
      <c r="E90" s="73">
        <f t="shared" si="11"/>
        <v>0</v>
      </c>
      <c r="F90" s="123">
        <v>0</v>
      </c>
      <c r="G90" s="124">
        <v>0</v>
      </c>
      <c r="H90" s="304">
        <v>0</v>
      </c>
      <c r="I90" s="304">
        <v>0</v>
      </c>
      <c r="J90" s="125">
        <v>0</v>
      </c>
    </row>
    <row r="91" spans="1:10" outlineLevel="2" x14ac:dyDescent="0.25">
      <c r="A91" s="750"/>
      <c r="B91" s="751"/>
      <c r="C91" s="751"/>
      <c r="D91" s="69" t="s">
        <v>27</v>
      </c>
      <c r="E91" s="73">
        <f t="shared" si="11"/>
        <v>0</v>
      </c>
      <c r="F91" s="123">
        <v>0</v>
      </c>
      <c r="G91" s="124">
        <v>0</v>
      </c>
      <c r="H91" s="304">
        <v>0</v>
      </c>
      <c r="I91" s="304">
        <v>0</v>
      </c>
      <c r="J91" s="125">
        <v>0</v>
      </c>
    </row>
    <row r="92" spans="1:10" outlineLevel="2" x14ac:dyDescent="0.25">
      <c r="A92" s="750"/>
      <c r="B92" s="751"/>
      <c r="C92" s="751"/>
      <c r="D92" s="69" t="s">
        <v>28</v>
      </c>
      <c r="E92" s="73">
        <f t="shared" si="11"/>
        <v>0</v>
      </c>
      <c r="F92" s="123">
        <v>0</v>
      </c>
      <c r="G92" s="124">
        <v>0</v>
      </c>
      <c r="H92" s="304">
        <v>0</v>
      </c>
      <c r="I92" s="304">
        <v>0</v>
      </c>
      <c r="J92" s="125">
        <v>0</v>
      </c>
    </row>
    <row r="93" spans="1:10" outlineLevel="2" x14ac:dyDescent="0.25">
      <c r="A93" s="750"/>
      <c r="B93" s="751"/>
      <c r="C93" s="751"/>
      <c r="D93" s="69" t="s">
        <v>29</v>
      </c>
      <c r="E93" s="73">
        <f t="shared" si="11"/>
        <v>0</v>
      </c>
      <c r="F93" s="123">
        <v>0</v>
      </c>
      <c r="G93" s="124">
        <v>0</v>
      </c>
      <c r="H93" s="304">
        <v>0</v>
      </c>
      <c r="I93" s="304">
        <v>0</v>
      </c>
      <c r="J93" s="125">
        <v>0</v>
      </c>
    </row>
    <row r="94" spans="1:10" outlineLevel="2" x14ac:dyDescent="0.25">
      <c r="A94" s="750"/>
      <c r="B94" s="751"/>
      <c r="C94" s="751"/>
      <c r="D94" s="69" t="s">
        <v>30</v>
      </c>
      <c r="E94" s="73">
        <f t="shared" si="11"/>
        <v>0</v>
      </c>
      <c r="F94" s="123">
        <v>0</v>
      </c>
      <c r="G94" s="124">
        <v>0</v>
      </c>
      <c r="H94" s="304">
        <v>0</v>
      </c>
      <c r="I94" s="304">
        <v>0</v>
      </c>
      <c r="J94" s="125">
        <v>0</v>
      </c>
    </row>
    <row r="95" spans="1:10" outlineLevel="2" x14ac:dyDescent="0.25">
      <c r="A95" s="750"/>
      <c r="B95" s="751"/>
      <c r="C95" s="751"/>
      <c r="D95" s="69" t="s">
        <v>31</v>
      </c>
      <c r="E95" s="73">
        <f t="shared" si="11"/>
        <v>0</v>
      </c>
      <c r="F95" s="123">
        <v>0</v>
      </c>
      <c r="G95" s="124">
        <v>0</v>
      </c>
      <c r="H95" s="304">
        <v>0</v>
      </c>
      <c r="I95" s="304">
        <v>0</v>
      </c>
      <c r="J95" s="125">
        <v>0</v>
      </c>
    </row>
    <row r="96" spans="1:10" outlineLevel="2" x14ac:dyDescent="0.25">
      <c r="A96" s="750"/>
      <c r="B96" s="751"/>
      <c r="C96" s="751"/>
      <c r="D96" s="69" t="s">
        <v>32</v>
      </c>
      <c r="E96" s="73">
        <f t="shared" si="11"/>
        <v>0</v>
      </c>
      <c r="F96" s="123">
        <v>0</v>
      </c>
      <c r="G96" s="124">
        <v>0</v>
      </c>
      <c r="H96" s="304">
        <v>0</v>
      </c>
      <c r="I96" s="304">
        <v>0</v>
      </c>
      <c r="J96" s="125">
        <v>0</v>
      </c>
    </row>
    <row r="97" spans="1:10" outlineLevel="2" x14ac:dyDescent="0.25">
      <c r="A97" s="750"/>
      <c r="B97" s="751"/>
      <c r="C97" s="751"/>
      <c r="D97" s="69" t="s">
        <v>33</v>
      </c>
      <c r="E97" s="73">
        <f t="shared" si="11"/>
        <v>0</v>
      </c>
      <c r="F97" s="123">
        <v>0</v>
      </c>
      <c r="G97" s="124">
        <v>0</v>
      </c>
      <c r="H97" s="304">
        <v>0</v>
      </c>
      <c r="I97" s="304">
        <v>0</v>
      </c>
      <c r="J97" s="125">
        <v>0</v>
      </c>
    </row>
    <row r="98" spans="1:10" ht="15.75" outlineLevel="2" thickBot="1" x14ac:dyDescent="0.3">
      <c r="A98" s="750"/>
      <c r="B98" s="751"/>
      <c r="C98" s="751"/>
      <c r="D98" s="70" t="s">
        <v>34</v>
      </c>
      <c r="E98" s="74">
        <f t="shared" si="11"/>
        <v>0</v>
      </c>
      <c r="F98" s="126">
        <v>0</v>
      </c>
      <c r="G98" s="127">
        <v>0</v>
      </c>
      <c r="H98" s="305">
        <v>0</v>
      </c>
      <c r="I98" s="305">
        <v>0</v>
      </c>
      <c r="J98" s="128">
        <v>0</v>
      </c>
    </row>
    <row r="99" spans="1:10" outlineLevel="2" x14ac:dyDescent="0.25">
      <c r="A99" s="750" t="s">
        <v>87</v>
      </c>
      <c r="B99" s="751" t="s">
        <v>75</v>
      </c>
      <c r="C99" s="751">
        <v>718006</v>
      </c>
      <c r="D99" s="68" t="s">
        <v>25</v>
      </c>
      <c r="E99" s="73">
        <f t="shared" si="11"/>
        <v>0</v>
      </c>
      <c r="F99" s="120">
        <v>0</v>
      </c>
      <c r="G99" s="121">
        <v>0</v>
      </c>
      <c r="H99" s="303">
        <v>0</v>
      </c>
      <c r="I99" s="303">
        <v>0</v>
      </c>
      <c r="J99" s="122">
        <v>0</v>
      </c>
    </row>
    <row r="100" spans="1:10" outlineLevel="2" x14ac:dyDescent="0.25">
      <c r="A100" s="750"/>
      <c r="B100" s="751"/>
      <c r="C100" s="751"/>
      <c r="D100" s="69" t="s">
        <v>26</v>
      </c>
      <c r="E100" s="73">
        <f t="shared" si="11"/>
        <v>0</v>
      </c>
      <c r="F100" s="123">
        <v>0</v>
      </c>
      <c r="G100" s="124">
        <v>0</v>
      </c>
      <c r="H100" s="304">
        <v>0</v>
      </c>
      <c r="I100" s="304">
        <v>0</v>
      </c>
      <c r="J100" s="125">
        <v>0</v>
      </c>
    </row>
    <row r="101" spans="1:10" outlineLevel="2" x14ac:dyDescent="0.25">
      <c r="A101" s="750"/>
      <c r="B101" s="751"/>
      <c r="C101" s="751"/>
      <c r="D101" s="69" t="s">
        <v>27</v>
      </c>
      <c r="E101" s="73">
        <f t="shared" si="11"/>
        <v>0</v>
      </c>
      <c r="F101" s="123">
        <v>0</v>
      </c>
      <c r="G101" s="124">
        <v>0</v>
      </c>
      <c r="H101" s="304">
        <v>0</v>
      </c>
      <c r="I101" s="304">
        <v>0</v>
      </c>
      <c r="J101" s="125">
        <v>0</v>
      </c>
    </row>
    <row r="102" spans="1:10" outlineLevel="2" x14ac:dyDescent="0.25">
      <c r="A102" s="750"/>
      <c r="B102" s="751"/>
      <c r="C102" s="751"/>
      <c r="D102" s="69" t="s">
        <v>28</v>
      </c>
      <c r="E102" s="73">
        <f t="shared" si="11"/>
        <v>0</v>
      </c>
      <c r="F102" s="123">
        <v>0</v>
      </c>
      <c r="G102" s="124">
        <v>0</v>
      </c>
      <c r="H102" s="304">
        <v>0</v>
      </c>
      <c r="I102" s="304">
        <v>0</v>
      </c>
      <c r="J102" s="125">
        <v>0</v>
      </c>
    </row>
    <row r="103" spans="1:10" outlineLevel="2" x14ac:dyDescent="0.25">
      <c r="A103" s="750"/>
      <c r="B103" s="751"/>
      <c r="C103" s="751"/>
      <c r="D103" s="69" t="s">
        <v>29</v>
      </c>
      <c r="E103" s="73">
        <f t="shared" si="11"/>
        <v>0</v>
      </c>
      <c r="F103" s="123">
        <v>0</v>
      </c>
      <c r="G103" s="124">
        <v>0</v>
      </c>
      <c r="H103" s="304">
        <v>0</v>
      </c>
      <c r="I103" s="304">
        <v>0</v>
      </c>
      <c r="J103" s="125">
        <v>0</v>
      </c>
    </row>
    <row r="104" spans="1:10" outlineLevel="2" x14ac:dyDescent="0.25">
      <c r="A104" s="750"/>
      <c r="B104" s="751"/>
      <c r="C104" s="751"/>
      <c r="D104" s="69" t="s">
        <v>30</v>
      </c>
      <c r="E104" s="73">
        <f t="shared" si="11"/>
        <v>0</v>
      </c>
      <c r="F104" s="123">
        <v>0</v>
      </c>
      <c r="G104" s="124">
        <v>0</v>
      </c>
      <c r="H104" s="304">
        <v>0</v>
      </c>
      <c r="I104" s="304">
        <v>0</v>
      </c>
      <c r="J104" s="125">
        <v>0</v>
      </c>
    </row>
    <row r="105" spans="1:10" outlineLevel="2" x14ac:dyDescent="0.25">
      <c r="A105" s="750"/>
      <c r="B105" s="751"/>
      <c r="C105" s="751"/>
      <c r="D105" s="69" t="s">
        <v>31</v>
      </c>
      <c r="E105" s="73">
        <f t="shared" si="11"/>
        <v>0</v>
      </c>
      <c r="F105" s="123">
        <v>0</v>
      </c>
      <c r="G105" s="124">
        <v>0</v>
      </c>
      <c r="H105" s="304">
        <v>0</v>
      </c>
      <c r="I105" s="304">
        <v>0</v>
      </c>
      <c r="J105" s="125">
        <v>0</v>
      </c>
    </row>
    <row r="106" spans="1:10" outlineLevel="2" x14ac:dyDescent="0.25">
      <c r="A106" s="750"/>
      <c r="B106" s="751"/>
      <c r="C106" s="751"/>
      <c r="D106" s="69" t="s">
        <v>32</v>
      </c>
      <c r="E106" s="73">
        <f t="shared" si="11"/>
        <v>0</v>
      </c>
      <c r="F106" s="123">
        <v>0</v>
      </c>
      <c r="G106" s="124">
        <v>0</v>
      </c>
      <c r="H106" s="304">
        <v>0</v>
      </c>
      <c r="I106" s="304">
        <v>0</v>
      </c>
      <c r="J106" s="125">
        <v>0</v>
      </c>
    </row>
    <row r="107" spans="1:10" outlineLevel="2" x14ac:dyDescent="0.25">
      <c r="A107" s="750"/>
      <c r="B107" s="751"/>
      <c r="C107" s="751"/>
      <c r="D107" s="69" t="s">
        <v>33</v>
      </c>
      <c r="E107" s="73">
        <f t="shared" si="11"/>
        <v>0</v>
      </c>
      <c r="F107" s="123">
        <v>0</v>
      </c>
      <c r="G107" s="124">
        <v>0</v>
      </c>
      <c r="H107" s="304">
        <v>0</v>
      </c>
      <c r="I107" s="304">
        <v>0</v>
      </c>
      <c r="J107" s="125">
        <v>0</v>
      </c>
    </row>
    <row r="108" spans="1:10" ht="15.75" outlineLevel="2" thickBot="1" x14ac:dyDescent="0.3">
      <c r="A108" s="750"/>
      <c r="B108" s="751"/>
      <c r="C108" s="751"/>
      <c r="D108" s="70" t="s">
        <v>34</v>
      </c>
      <c r="E108" s="74">
        <f t="shared" si="11"/>
        <v>0</v>
      </c>
      <c r="F108" s="126">
        <v>0</v>
      </c>
      <c r="G108" s="127">
        <v>0</v>
      </c>
      <c r="H108" s="305">
        <v>0</v>
      </c>
      <c r="I108" s="305">
        <v>0</v>
      </c>
      <c r="J108" s="128">
        <v>0</v>
      </c>
    </row>
    <row r="109" spans="1:10" outlineLevel="2" x14ac:dyDescent="0.25">
      <c r="A109" s="750" t="s">
        <v>88</v>
      </c>
      <c r="B109" s="751" t="s">
        <v>89</v>
      </c>
      <c r="C109" s="751">
        <v>610</v>
      </c>
      <c r="D109" s="68" t="s">
        <v>25</v>
      </c>
      <c r="E109" s="73">
        <f t="shared" si="11"/>
        <v>0</v>
      </c>
      <c r="F109" s="120">
        <v>0</v>
      </c>
      <c r="G109" s="121">
        <v>0</v>
      </c>
      <c r="H109" s="303">
        <v>0</v>
      </c>
      <c r="I109" s="303">
        <v>0</v>
      </c>
      <c r="J109" s="122">
        <v>0</v>
      </c>
    </row>
    <row r="110" spans="1:10" outlineLevel="2" x14ac:dyDescent="0.25">
      <c r="A110" s="750"/>
      <c r="B110" s="751"/>
      <c r="C110" s="751"/>
      <c r="D110" s="69" t="s">
        <v>26</v>
      </c>
      <c r="E110" s="73">
        <f t="shared" si="11"/>
        <v>0</v>
      </c>
      <c r="F110" s="123">
        <v>0</v>
      </c>
      <c r="G110" s="124">
        <v>0</v>
      </c>
      <c r="H110" s="304">
        <v>0</v>
      </c>
      <c r="I110" s="304">
        <v>0</v>
      </c>
      <c r="J110" s="125">
        <v>0</v>
      </c>
    </row>
    <row r="111" spans="1:10" outlineLevel="2" x14ac:dyDescent="0.25">
      <c r="A111" s="750"/>
      <c r="B111" s="751"/>
      <c r="C111" s="751"/>
      <c r="D111" s="69" t="s">
        <v>27</v>
      </c>
      <c r="E111" s="73">
        <f t="shared" si="11"/>
        <v>0</v>
      </c>
      <c r="F111" s="123">
        <v>0</v>
      </c>
      <c r="G111" s="124">
        <v>0</v>
      </c>
      <c r="H111" s="304">
        <v>0</v>
      </c>
      <c r="I111" s="304">
        <v>0</v>
      </c>
      <c r="J111" s="125">
        <v>0</v>
      </c>
    </row>
    <row r="112" spans="1:10" outlineLevel="2" x14ac:dyDescent="0.25">
      <c r="A112" s="750"/>
      <c r="B112" s="751"/>
      <c r="C112" s="751"/>
      <c r="D112" s="69" t="s">
        <v>28</v>
      </c>
      <c r="E112" s="73">
        <f t="shared" si="11"/>
        <v>0</v>
      </c>
      <c r="F112" s="123">
        <v>0</v>
      </c>
      <c r="G112" s="124">
        <v>0</v>
      </c>
      <c r="H112" s="304">
        <v>0</v>
      </c>
      <c r="I112" s="304">
        <v>0</v>
      </c>
      <c r="J112" s="125">
        <v>0</v>
      </c>
    </row>
    <row r="113" spans="1:10" outlineLevel="2" x14ac:dyDescent="0.25">
      <c r="A113" s="750"/>
      <c r="B113" s="751"/>
      <c r="C113" s="751"/>
      <c r="D113" s="69" t="s">
        <v>29</v>
      </c>
      <c r="E113" s="73">
        <f t="shared" si="11"/>
        <v>0</v>
      </c>
      <c r="F113" s="123">
        <v>0</v>
      </c>
      <c r="G113" s="124">
        <v>0</v>
      </c>
      <c r="H113" s="304">
        <v>0</v>
      </c>
      <c r="I113" s="304">
        <v>0</v>
      </c>
      <c r="J113" s="125">
        <v>0</v>
      </c>
    </row>
    <row r="114" spans="1:10" outlineLevel="2" x14ac:dyDescent="0.25">
      <c r="A114" s="750"/>
      <c r="B114" s="751"/>
      <c r="C114" s="751"/>
      <c r="D114" s="69" t="s">
        <v>30</v>
      </c>
      <c r="E114" s="73">
        <f t="shared" si="11"/>
        <v>0</v>
      </c>
      <c r="F114" s="123">
        <v>0</v>
      </c>
      <c r="G114" s="124">
        <v>0</v>
      </c>
      <c r="H114" s="304">
        <v>0</v>
      </c>
      <c r="I114" s="304">
        <v>0</v>
      </c>
      <c r="J114" s="125">
        <v>0</v>
      </c>
    </row>
    <row r="115" spans="1:10" outlineLevel="2" x14ac:dyDescent="0.25">
      <c r="A115" s="750"/>
      <c r="B115" s="751"/>
      <c r="C115" s="751"/>
      <c r="D115" s="69" t="s">
        <v>31</v>
      </c>
      <c r="E115" s="73">
        <f t="shared" si="11"/>
        <v>0</v>
      </c>
      <c r="F115" s="123">
        <v>0</v>
      </c>
      <c r="G115" s="124">
        <v>0</v>
      </c>
      <c r="H115" s="304">
        <v>0</v>
      </c>
      <c r="I115" s="304">
        <v>0</v>
      </c>
      <c r="J115" s="125">
        <v>0</v>
      </c>
    </row>
    <row r="116" spans="1:10" outlineLevel="2" x14ac:dyDescent="0.25">
      <c r="A116" s="750"/>
      <c r="B116" s="751"/>
      <c r="C116" s="751"/>
      <c r="D116" s="69" t="s">
        <v>32</v>
      </c>
      <c r="E116" s="73">
        <f t="shared" si="11"/>
        <v>0</v>
      </c>
      <c r="F116" s="123">
        <v>0</v>
      </c>
      <c r="G116" s="124">
        <v>0</v>
      </c>
      <c r="H116" s="304">
        <v>0</v>
      </c>
      <c r="I116" s="304">
        <v>0</v>
      </c>
      <c r="J116" s="125">
        <v>0</v>
      </c>
    </row>
    <row r="117" spans="1:10" outlineLevel="2" x14ac:dyDescent="0.25">
      <c r="A117" s="750"/>
      <c r="B117" s="751"/>
      <c r="C117" s="751"/>
      <c r="D117" s="69" t="s">
        <v>33</v>
      </c>
      <c r="E117" s="73">
        <f t="shared" si="11"/>
        <v>0</v>
      </c>
      <c r="F117" s="123">
        <v>0</v>
      </c>
      <c r="G117" s="124">
        <v>0</v>
      </c>
      <c r="H117" s="304">
        <v>0</v>
      </c>
      <c r="I117" s="304">
        <v>0</v>
      </c>
      <c r="J117" s="125">
        <v>0</v>
      </c>
    </row>
    <row r="118" spans="1:10" ht="15.75" outlineLevel="2" thickBot="1" x14ac:dyDescent="0.3">
      <c r="A118" s="750"/>
      <c r="B118" s="751"/>
      <c r="C118" s="751"/>
      <c r="D118" s="70" t="s">
        <v>34</v>
      </c>
      <c r="E118" s="74">
        <f t="shared" si="11"/>
        <v>0</v>
      </c>
      <c r="F118" s="126">
        <v>0</v>
      </c>
      <c r="G118" s="127">
        <v>0</v>
      </c>
      <c r="H118" s="305">
        <v>0</v>
      </c>
      <c r="I118" s="305">
        <v>0</v>
      </c>
      <c r="J118" s="128">
        <v>0</v>
      </c>
    </row>
    <row r="119" spans="1:10" outlineLevel="2" x14ac:dyDescent="0.25">
      <c r="A119" s="750" t="s">
        <v>79</v>
      </c>
      <c r="B119" s="751" t="s">
        <v>80</v>
      </c>
      <c r="C119" s="751">
        <v>637001</v>
      </c>
      <c r="D119" s="68" t="s">
        <v>25</v>
      </c>
      <c r="E119" s="73">
        <f t="shared" si="11"/>
        <v>0</v>
      </c>
      <c r="F119" s="120">
        <v>0</v>
      </c>
      <c r="G119" s="121">
        <v>0</v>
      </c>
      <c r="H119" s="303">
        <v>0</v>
      </c>
      <c r="I119" s="303">
        <v>0</v>
      </c>
      <c r="J119" s="122">
        <v>0</v>
      </c>
    </row>
    <row r="120" spans="1:10" outlineLevel="2" x14ac:dyDescent="0.25">
      <c r="A120" s="750"/>
      <c r="B120" s="751"/>
      <c r="C120" s="751"/>
      <c r="D120" s="69" t="s">
        <v>26</v>
      </c>
      <c r="E120" s="73">
        <f t="shared" si="11"/>
        <v>0</v>
      </c>
      <c r="F120" s="123">
        <v>0</v>
      </c>
      <c r="G120" s="124">
        <v>0</v>
      </c>
      <c r="H120" s="304">
        <v>0</v>
      </c>
      <c r="I120" s="304">
        <v>0</v>
      </c>
      <c r="J120" s="125">
        <v>0</v>
      </c>
    </row>
    <row r="121" spans="1:10" outlineLevel="2" x14ac:dyDescent="0.25">
      <c r="A121" s="750"/>
      <c r="B121" s="751"/>
      <c r="C121" s="751"/>
      <c r="D121" s="69" t="s">
        <v>27</v>
      </c>
      <c r="E121" s="73">
        <f t="shared" si="11"/>
        <v>0</v>
      </c>
      <c r="F121" s="123">
        <v>0</v>
      </c>
      <c r="G121" s="124">
        <v>0</v>
      </c>
      <c r="H121" s="304">
        <v>0</v>
      </c>
      <c r="I121" s="304">
        <v>0</v>
      </c>
      <c r="J121" s="125">
        <v>0</v>
      </c>
    </row>
    <row r="122" spans="1:10" outlineLevel="2" x14ac:dyDescent="0.25">
      <c r="A122" s="750"/>
      <c r="B122" s="751"/>
      <c r="C122" s="751"/>
      <c r="D122" s="69" t="s">
        <v>28</v>
      </c>
      <c r="E122" s="73">
        <f t="shared" si="11"/>
        <v>0</v>
      </c>
      <c r="F122" s="123">
        <v>0</v>
      </c>
      <c r="G122" s="124">
        <v>0</v>
      </c>
      <c r="H122" s="304">
        <v>0</v>
      </c>
      <c r="I122" s="304">
        <v>0</v>
      </c>
      <c r="J122" s="125">
        <v>0</v>
      </c>
    </row>
    <row r="123" spans="1:10" outlineLevel="2" x14ac:dyDescent="0.25">
      <c r="A123" s="750"/>
      <c r="B123" s="751"/>
      <c r="C123" s="751"/>
      <c r="D123" s="69" t="s">
        <v>29</v>
      </c>
      <c r="E123" s="73">
        <f t="shared" si="11"/>
        <v>0</v>
      </c>
      <c r="F123" s="123">
        <v>0</v>
      </c>
      <c r="G123" s="124">
        <v>0</v>
      </c>
      <c r="H123" s="304">
        <v>0</v>
      </c>
      <c r="I123" s="304">
        <v>0</v>
      </c>
      <c r="J123" s="125">
        <v>0</v>
      </c>
    </row>
    <row r="124" spans="1:10" outlineLevel="2" x14ac:dyDescent="0.25">
      <c r="A124" s="750"/>
      <c r="B124" s="751"/>
      <c r="C124" s="751"/>
      <c r="D124" s="69" t="s">
        <v>30</v>
      </c>
      <c r="E124" s="73">
        <f t="shared" si="11"/>
        <v>0</v>
      </c>
      <c r="F124" s="123">
        <v>0</v>
      </c>
      <c r="G124" s="124">
        <v>0</v>
      </c>
      <c r="H124" s="304">
        <v>0</v>
      </c>
      <c r="I124" s="304">
        <v>0</v>
      </c>
      <c r="J124" s="125">
        <v>0</v>
      </c>
    </row>
    <row r="125" spans="1:10" outlineLevel="2" x14ac:dyDescent="0.25">
      <c r="A125" s="750"/>
      <c r="B125" s="751"/>
      <c r="C125" s="751"/>
      <c r="D125" s="69" t="s">
        <v>31</v>
      </c>
      <c r="E125" s="73">
        <f t="shared" si="11"/>
        <v>0</v>
      </c>
      <c r="F125" s="123">
        <v>0</v>
      </c>
      <c r="G125" s="124">
        <v>0</v>
      </c>
      <c r="H125" s="304">
        <v>0</v>
      </c>
      <c r="I125" s="304">
        <v>0</v>
      </c>
      <c r="J125" s="125">
        <v>0</v>
      </c>
    </row>
    <row r="126" spans="1:10" outlineLevel="2" x14ac:dyDescent="0.25">
      <c r="A126" s="750"/>
      <c r="B126" s="751"/>
      <c r="C126" s="751"/>
      <c r="D126" s="69" t="s">
        <v>32</v>
      </c>
      <c r="E126" s="73">
        <f t="shared" si="11"/>
        <v>0</v>
      </c>
      <c r="F126" s="123">
        <v>0</v>
      </c>
      <c r="G126" s="124">
        <v>0</v>
      </c>
      <c r="H126" s="304">
        <v>0</v>
      </c>
      <c r="I126" s="304">
        <v>0</v>
      </c>
      <c r="J126" s="125">
        <v>0</v>
      </c>
    </row>
    <row r="127" spans="1:10" outlineLevel="2" x14ac:dyDescent="0.25">
      <c r="A127" s="750"/>
      <c r="B127" s="751"/>
      <c r="C127" s="751"/>
      <c r="D127" s="69" t="s">
        <v>33</v>
      </c>
      <c r="E127" s="73">
        <f t="shared" si="11"/>
        <v>0</v>
      </c>
      <c r="F127" s="123">
        <v>0</v>
      </c>
      <c r="G127" s="124">
        <v>0</v>
      </c>
      <c r="H127" s="304">
        <v>0</v>
      </c>
      <c r="I127" s="304">
        <v>0</v>
      </c>
      <c r="J127" s="125">
        <v>0</v>
      </c>
    </row>
    <row r="128" spans="1:10" ht="15.75" outlineLevel="2" thickBot="1" x14ac:dyDescent="0.3">
      <c r="A128" s="750"/>
      <c r="B128" s="751"/>
      <c r="C128" s="751"/>
      <c r="D128" s="70" t="s">
        <v>34</v>
      </c>
      <c r="E128" s="74">
        <f t="shared" si="11"/>
        <v>0</v>
      </c>
      <c r="F128" s="126">
        <v>0</v>
      </c>
      <c r="G128" s="127">
        <v>0</v>
      </c>
      <c r="H128" s="305">
        <v>0</v>
      </c>
      <c r="I128" s="305">
        <v>0</v>
      </c>
      <c r="J128" s="128">
        <v>0</v>
      </c>
    </row>
    <row r="129" spans="1:10" ht="15.75" thickBot="1" x14ac:dyDescent="0.3">
      <c r="A129" s="17" t="s">
        <v>326</v>
      </c>
      <c r="B129" s="17"/>
      <c r="C129" s="17"/>
      <c r="D129" s="28"/>
      <c r="E129" s="140">
        <f t="shared" ref="E129:J129" si="12">SUM(E130:E149)</f>
        <v>36976</v>
      </c>
      <c r="F129" s="141">
        <f t="shared" si="12"/>
        <v>36976</v>
      </c>
      <c r="G129" s="141">
        <f t="shared" si="12"/>
        <v>0</v>
      </c>
      <c r="H129" s="307">
        <f t="shared" si="12"/>
        <v>0</v>
      </c>
      <c r="I129" s="307">
        <f t="shared" si="12"/>
        <v>0</v>
      </c>
      <c r="J129" s="142">
        <f t="shared" si="12"/>
        <v>0</v>
      </c>
    </row>
    <row r="130" spans="1:10" x14ac:dyDescent="0.25">
      <c r="A130" s="750" t="s">
        <v>327</v>
      </c>
      <c r="B130" s="751"/>
      <c r="C130" s="751"/>
      <c r="D130" s="68" t="s">
        <v>25</v>
      </c>
      <c r="E130" s="72">
        <f t="shared" ref="E130:E149" si="13">SUM(F130:J130)</f>
        <v>28476</v>
      </c>
      <c r="F130" s="120">
        <f>'Rozpočet - vývoj Aplikácií'!AF8</f>
        <v>28476</v>
      </c>
      <c r="G130" s="121">
        <v>0</v>
      </c>
      <c r="H130" s="303">
        <v>0</v>
      </c>
      <c r="I130" s="303">
        <v>0</v>
      </c>
      <c r="J130" s="122">
        <v>0</v>
      </c>
    </row>
    <row r="131" spans="1:10" x14ac:dyDescent="0.25">
      <c r="A131" s="750"/>
      <c r="B131" s="751"/>
      <c r="C131" s="751"/>
      <c r="D131" s="69" t="s">
        <v>26</v>
      </c>
      <c r="E131" s="73">
        <f t="shared" si="13"/>
        <v>0</v>
      </c>
      <c r="F131" s="123">
        <v>0</v>
      </c>
      <c r="G131" s="124">
        <v>0</v>
      </c>
      <c r="H131" s="304">
        <v>0</v>
      </c>
      <c r="I131" s="304">
        <v>0</v>
      </c>
      <c r="J131" s="125">
        <v>0</v>
      </c>
    </row>
    <row r="132" spans="1:10" x14ac:dyDescent="0.25">
      <c r="A132" s="750"/>
      <c r="B132" s="751"/>
      <c r="C132" s="751"/>
      <c r="D132" s="69" t="s">
        <v>27</v>
      </c>
      <c r="E132" s="73">
        <f t="shared" si="13"/>
        <v>0</v>
      </c>
      <c r="F132" s="123">
        <v>0</v>
      </c>
      <c r="G132" s="124">
        <v>0</v>
      </c>
      <c r="H132" s="304">
        <v>0</v>
      </c>
      <c r="I132" s="304">
        <v>0</v>
      </c>
      <c r="J132" s="125">
        <v>0</v>
      </c>
    </row>
    <row r="133" spans="1:10" x14ac:dyDescent="0.25">
      <c r="A133" s="750"/>
      <c r="B133" s="751"/>
      <c r="C133" s="751"/>
      <c r="D133" s="69" t="s">
        <v>28</v>
      </c>
      <c r="E133" s="73">
        <f t="shared" si="13"/>
        <v>0</v>
      </c>
      <c r="F133" s="123">
        <v>0</v>
      </c>
      <c r="G133" s="124">
        <v>0</v>
      </c>
      <c r="H133" s="304">
        <v>0</v>
      </c>
      <c r="I133" s="304">
        <v>0</v>
      </c>
      <c r="J133" s="125">
        <v>0</v>
      </c>
    </row>
    <row r="134" spans="1:10" x14ac:dyDescent="0.25">
      <c r="A134" s="750"/>
      <c r="B134" s="751"/>
      <c r="C134" s="751"/>
      <c r="D134" s="69" t="s">
        <v>29</v>
      </c>
      <c r="E134" s="73">
        <f t="shared" si="13"/>
        <v>0</v>
      </c>
      <c r="F134" s="123">
        <v>0</v>
      </c>
      <c r="G134" s="124">
        <v>0</v>
      </c>
      <c r="H134" s="304">
        <v>0</v>
      </c>
      <c r="I134" s="304">
        <v>0</v>
      </c>
      <c r="J134" s="125">
        <v>0</v>
      </c>
    </row>
    <row r="135" spans="1:10" x14ac:dyDescent="0.25">
      <c r="A135" s="750"/>
      <c r="B135" s="751"/>
      <c r="C135" s="751"/>
      <c r="D135" s="69" t="s">
        <v>30</v>
      </c>
      <c r="E135" s="73">
        <f t="shared" si="13"/>
        <v>0</v>
      </c>
      <c r="F135" s="123">
        <v>0</v>
      </c>
      <c r="G135" s="124">
        <v>0</v>
      </c>
      <c r="H135" s="304">
        <v>0</v>
      </c>
      <c r="I135" s="304">
        <v>0</v>
      </c>
      <c r="J135" s="125">
        <v>0</v>
      </c>
    </row>
    <row r="136" spans="1:10" x14ac:dyDescent="0.25">
      <c r="A136" s="750"/>
      <c r="B136" s="751"/>
      <c r="C136" s="751"/>
      <c r="D136" s="69" t="s">
        <v>31</v>
      </c>
      <c r="E136" s="73">
        <f t="shared" si="13"/>
        <v>0</v>
      </c>
      <c r="F136" s="123">
        <v>0</v>
      </c>
      <c r="G136" s="124">
        <v>0</v>
      </c>
      <c r="H136" s="304">
        <v>0</v>
      </c>
      <c r="I136" s="304">
        <v>0</v>
      </c>
      <c r="J136" s="125">
        <v>0</v>
      </c>
    </row>
    <row r="137" spans="1:10" x14ac:dyDescent="0.25">
      <c r="A137" s="750"/>
      <c r="B137" s="751"/>
      <c r="C137" s="751"/>
      <c r="D137" s="69" t="s">
        <v>32</v>
      </c>
      <c r="E137" s="73">
        <f t="shared" si="13"/>
        <v>0</v>
      </c>
      <c r="F137" s="123">
        <v>0</v>
      </c>
      <c r="G137" s="124">
        <v>0</v>
      </c>
      <c r="H137" s="304">
        <v>0</v>
      </c>
      <c r="I137" s="304">
        <v>0</v>
      </c>
      <c r="J137" s="125">
        <v>0</v>
      </c>
    </row>
    <row r="138" spans="1:10" x14ac:dyDescent="0.25">
      <c r="A138" s="750"/>
      <c r="B138" s="751"/>
      <c r="C138" s="751"/>
      <c r="D138" s="69" t="s">
        <v>33</v>
      </c>
      <c r="E138" s="73">
        <f t="shared" si="13"/>
        <v>0</v>
      </c>
      <c r="F138" s="123">
        <v>0</v>
      </c>
      <c r="G138" s="124">
        <v>0</v>
      </c>
      <c r="H138" s="304">
        <v>0</v>
      </c>
      <c r="I138" s="304">
        <v>0</v>
      </c>
      <c r="J138" s="125">
        <v>0</v>
      </c>
    </row>
    <row r="139" spans="1:10" ht="15.75" thickBot="1" x14ac:dyDescent="0.3">
      <c r="A139" s="750"/>
      <c r="B139" s="751"/>
      <c r="C139" s="751"/>
      <c r="D139" s="70" t="s">
        <v>34</v>
      </c>
      <c r="E139" s="74">
        <f t="shared" si="13"/>
        <v>0</v>
      </c>
      <c r="F139" s="126">
        <v>0</v>
      </c>
      <c r="G139" s="127">
        <v>0</v>
      </c>
      <c r="H139" s="305">
        <v>0</v>
      </c>
      <c r="I139" s="305">
        <v>0</v>
      </c>
      <c r="J139" s="128">
        <v>0</v>
      </c>
    </row>
    <row r="140" spans="1:10" x14ac:dyDescent="0.25">
      <c r="A140" s="750" t="s">
        <v>155</v>
      </c>
      <c r="B140" s="751"/>
      <c r="C140" s="751" t="s">
        <v>352</v>
      </c>
      <c r="D140" s="68" t="s">
        <v>25</v>
      </c>
      <c r="E140" s="73">
        <f t="shared" si="13"/>
        <v>8500</v>
      </c>
      <c r="F140" s="120">
        <f>'Rozpočet - vývoj Aplikácií'!AG9</f>
        <v>8500</v>
      </c>
      <c r="G140" s="121">
        <v>0</v>
      </c>
      <c r="H140" s="303">
        <v>0</v>
      </c>
      <c r="I140" s="303">
        <v>0</v>
      </c>
      <c r="J140" s="122">
        <v>0</v>
      </c>
    </row>
    <row r="141" spans="1:10" x14ac:dyDescent="0.25">
      <c r="A141" s="750"/>
      <c r="B141" s="751"/>
      <c r="C141" s="751"/>
      <c r="D141" s="69" t="s">
        <v>26</v>
      </c>
      <c r="E141" s="73">
        <f t="shared" si="13"/>
        <v>0</v>
      </c>
      <c r="F141" s="123">
        <v>0</v>
      </c>
      <c r="G141" s="124">
        <v>0</v>
      </c>
      <c r="H141" s="304">
        <v>0</v>
      </c>
      <c r="I141" s="304">
        <v>0</v>
      </c>
      <c r="J141" s="125">
        <v>0</v>
      </c>
    </row>
    <row r="142" spans="1:10" x14ac:dyDescent="0.25">
      <c r="A142" s="750"/>
      <c r="B142" s="751"/>
      <c r="C142" s="751"/>
      <c r="D142" s="69" t="s">
        <v>27</v>
      </c>
      <c r="E142" s="73">
        <f t="shared" si="13"/>
        <v>0</v>
      </c>
      <c r="F142" s="123">
        <v>0</v>
      </c>
      <c r="G142" s="124">
        <v>0</v>
      </c>
      <c r="H142" s="304">
        <v>0</v>
      </c>
      <c r="I142" s="304">
        <v>0</v>
      </c>
      <c r="J142" s="125">
        <v>0</v>
      </c>
    </row>
    <row r="143" spans="1:10" x14ac:dyDescent="0.25">
      <c r="A143" s="750"/>
      <c r="B143" s="751"/>
      <c r="C143" s="751"/>
      <c r="D143" s="69" t="s">
        <v>28</v>
      </c>
      <c r="E143" s="73">
        <f t="shared" si="13"/>
        <v>0</v>
      </c>
      <c r="F143" s="123">
        <v>0</v>
      </c>
      <c r="G143" s="124">
        <v>0</v>
      </c>
      <c r="H143" s="304">
        <v>0</v>
      </c>
      <c r="I143" s="304">
        <v>0</v>
      </c>
      <c r="J143" s="125">
        <v>0</v>
      </c>
    </row>
    <row r="144" spans="1:10" x14ac:dyDescent="0.25">
      <c r="A144" s="750"/>
      <c r="B144" s="751"/>
      <c r="C144" s="751"/>
      <c r="D144" s="69" t="s">
        <v>29</v>
      </c>
      <c r="E144" s="73">
        <f t="shared" si="13"/>
        <v>0</v>
      </c>
      <c r="F144" s="123">
        <v>0</v>
      </c>
      <c r="G144" s="124">
        <v>0</v>
      </c>
      <c r="H144" s="304">
        <v>0</v>
      </c>
      <c r="I144" s="304">
        <v>0</v>
      </c>
      <c r="J144" s="125">
        <v>0</v>
      </c>
    </row>
    <row r="145" spans="1:10" x14ac:dyDescent="0.25">
      <c r="A145" s="750"/>
      <c r="B145" s="751"/>
      <c r="C145" s="751"/>
      <c r="D145" s="69" t="s">
        <v>30</v>
      </c>
      <c r="E145" s="73">
        <f t="shared" si="13"/>
        <v>0</v>
      </c>
      <c r="F145" s="123">
        <v>0</v>
      </c>
      <c r="G145" s="124">
        <v>0</v>
      </c>
      <c r="H145" s="304">
        <v>0</v>
      </c>
      <c r="I145" s="304">
        <v>0</v>
      </c>
      <c r="J145" s="125">
        <v>0</v>
      </c>
    </row>
    <row r="146" spans="1:10" x14ac:dyDescent="0.25">
      <c r="A146" s="750"/>
      <c r="B146" s="751"/>
      <c r="C146" s="751"/>
      <c r="D146" s="69" t="s">
        <v>31</v>
      </c>
      <c r="E146" s="73">
        <f t="shared" si="13"/>
        <v>0</v>
      </c>
      <c r="F146" s="123">
        <v>0</v>
      </c>
      <c r="G146" s="124">
        <v>0</v>
      </c>
      <c r="H146" s="304">
        <v>0</v>
      </c>
      <c r="I146" s="304">
        <v>0</v>
      </c>
      <c r="J146" s="125">
        <v>0</v>
      </c>
    </row>
    <row r="147" spans="1:10" x14ac:dyDescent="0.25">
      <c r="A147" s="750"/>
      <c r="B147" s="751"/>
      <c r="C147" s="751"/>
      <c r="D147" s="69" t="s">
        <v>32</v>
      </c>
      <c r="E147" s="73">
        <f t="shared" si="13"/>
        <v>0</v>
      </c>
      <c r="F147" s="123">
        <v>0</v>
      </c>
      <c r="G147" s="124">
        <v>0</v>
      </c>
      <c r="H147" s="304">
        <v>0</v>
      </c>
      <c r="I147" s="304">
        <v>0</v>
      </c>
      <c r="J147" s="125">
        <v>0</v>
      </c>
    </row>
    <row r="148" spans="1:10" x14ac:dyDescent="0.25">
      <c r="A148" s="750"/>
      <c r="B148" s="751"/>
      <c r="C148" s="751"/>
      <c r="D148" s="69" t="s">
        <v>33</v>
      </c>
      <c r="E148" s="73">
        <f t="shared" si="13"/>
        <v>0</v>
      </c>
      <c r="F148" s="123">
        <v>0</v>
      </c>
      <c r="G148" s="124">
        <v>0</v>
      </c>
      <c r="H148" s="304">
        <v>0</v>
      </c>
      <c r="I148" s="304">
        <v>0</v>
      </c>
      <c r="J148" s="125">
        <v>0</v>
      </c>
    </row>
    <row r="149" spans="1:10" ht="15.75" thickBot="1" x14ac:dyDescent="0.3">
      <c r="A149" s="750"/>
      <c r="B149" s="751"/>
      <c r="C149" s="751"/>
      <c r="D149" s="70" t="s">
        <v>34</v>
      </c>
      <c r="E149" s="74">
        <f t="shared" si="13"/>
        <v>0</v>
      </c>
      <c r="F149" s="126">
        <v>0</v>
      </c>
      <c r="G149" s="127">
        <v>0</v>
      </c>
      <c r="H149" s="305">
        <v>0</v>
      </c>
      <c r="I149" s="305">
        <v>0</v>
      </c>
      <c r="J149" s="128">
        <v>0</v>
      </c>
    </row>
    <row r="150" spans="1:10" ht="15.75" thickBot="1" x14ac:dyDescent="0.3">
      <c r="A150" s="754" t="s">
        <v>354</v>
      </c>
      <c r="B150" s="755"/>
      <c r="C150" s="755"/>
      <c r="D150" s="82"/>
      <c r="E150" s="78">
        <f t="shared" ref="E150:J150" si="14">SUM(E151:E170)</f>
        <v>0</v>
      </c>
      <c r="F150" s="79">
        <f t="shared" si="14"/>
        <v>0</v>
      </c>
      <c r="G150" s="79">
        <f t="shared" si="14"/>
        <v>0</v>
      </c>
      <c r="H150" s="298">
        <f t="shared" si="14"/>
        <v>0</v>
      </c>
      <c r="I150" s="298">
        <f t="shared" si="14"/>
        <v>0</v>
      </c>
      <c r="J150" s="80">
        <f t="shared" si="14"/>
        <v>0</v>
      </c>
    </row>
    <row r="151" spans="1:10" x14ac:dyDescent="0.25">
      <c r="A151" s="750" t="s">
        <v>356</v>
      </c>
      <c r="B151" s="751" t="s">
        <v>80</v>
      </c>
      <c r="C151" s="751">
        <v>633013</v>
      </c>
      <c r="D151" s="68" t="s">
        <v>25</v>
      </c>
      <c r="E151" s="65">
        <f t="shared" ref="E151:E170" si="15">SUM(F151:J151)</f>
        <v>0</v>
      </c>
      <c r="F151" s="129">
        <v>0</v>
      </c>
      <c r="G151" s="130">
        <v>0</v>
      </c>
      <c r="H151" s="299">
        <v>0</v>
      </c>
      <c r="I151" s="299">
        <v>0</v>
      </c>
      <c r="J151" s="135">
        <v>0</v>
      </c>
    </row>
    <row r="152" spans="1:10" x14ac:dyDescent="0.25">
      <c r="A152" s="750"/>
      <c r="B152" s="751"/>
      <c r="C152" s="751"/>
      <c r="D152" s="69" t="s">
        <v>26</v>
      </c>
      <c r="E152" s="66">
        <f t="shared" si="15"/>
        <v>0</v>
      </c>
      <c r="F152" s="131">
        <v>0</v>
      </c>
      <c r="G152" s="132">
        <v>0</v>
      </c>
      <c r="H152" s="300">
        <v>0</v>
      </c>
      <c r="I152" s="300">
        <v>0</v>
      </c>
      <c r="J152" s="136">
        <v>0</v>
      </c>
    </row>
    <row r="153" spans="1:10" x14ac:dyDescent="0.25">
      <c r="A153" s="750"/>
      <c r="B153" s="751"/>
      <c r="C153" s="751"/>
      <c r="D153" s="69" t="s">
        <v>27</v>
      </c>
      <c r="E153" s="66">
        <f t="shared" si="15"/>
        <v>0</v>
      </c>
      <c r="F153" s="131">
        <v>0</v>
      </c>
      <c r="G153" s="132">
        <v>0</v>
      </c>
      <c r="H153" s="300">
        <v>0</v>
      </c>
      <c r="I153" s="300">
        <v>0</v>
      </c>
      <c r="J153" s="136">
        <v>0</v>
      </c>
    </row>
    <row r="154" spans="1:10" x14ac:dyDescent="0.25">
      <c r="A154" s="750"/>
      <c r="B154" s="751"/>
      <c r="C154" s="751"/>
      <c r="D154" s="69" t="s">
        <v>28</v>
      </c>
      <c r="E154" s="66">
        <f t="shared" si="15"/>
        <v>0</v>
      </c>
      <c r="F154" s="131">
        <v>0</v>
      </c>
      <c r="G154" s="132">
        <v>0</v>
      </c>
      <c r="H154" s="300">
        <v>0</v>
      </c>
      <c r="I154" s="300">
        <v>0</v>
      </c>
      <c r="J154" s="136">
        <v>0</v>
      </c>
    </row>
    <row r="155" spans="1:10" x14ac:dyDescent="0.25">
      <c r="A155" s="750"/>
      <c r="B155" s="751"/>
      <c r="C155" s="751"/>
      <c r="D155" s="69" t="s">
        <v>29</v>
      </c>
      <c r="E155" s="66">
        <f t="shared" si="15"/>
        <v>0</v>
      </c>
      <c r="F155" s="131">
        <v>0</v>
      </c>
      <c r="G155" s="132">
        <v>0</v>
      </c>
      <c r="H155" s="300">
        <v>0</v>
      </c>
      <c r="I155" s="300">
        <v>0</v>
      </c>
      <c r="J155" s="136">
        <v>0</v>
      </c>
    </row>
    <row r="156" spans="1:10" x14ac:dyDescent="0.25">
      <c r="A156" s="750"/>
      <c r="B156" s="751"/>
      <c r="C156" s="751"/>
      <c r="D156" s="69" t="s">
        <v>30</v>
      </c>
      <c r="E156" s="66">
        <f t="shared" si="15"/>
        <v>0</v>
      </c>
      <c r="F156" s="131">
        <v>0</v>
      </c>
      <c r="G156" s="132">
        <v>0</v>
      </c>
      <c r="H156" s="300">
        <v>0</v>
      </c>
      <c r="I156" s="300">
        <v>0</v>
      </c>
      <c r="J156" s="136">
        <v>0</v>
      </c>
    </row>
    <row r="157" spans="1:10" x14ac:dyDescent="0.25">
      <c r="A157" s="750"/>
      <c r="B157" s="751"/>
      <c r="C157" s="751"/>
      <c r="D157" s="69" t="s">
        <v>31</v>
      </c>
      <c r="E157" s="66">
        <f t="shared" si="15"/>
        <v>0</v>
      </c>
      <c r="F157" s="131">
        <v>0</v>
      </c>
      <c r="G157" s="132">
        <v>0</v>
      </c>
      <c r="H157" s="300">
        <v>0</v>
      </c>
      <c r="I157" s="300">
        <v>0</v>
      </c>
      <c r="J157" s="136">
        <v>0</v>
      </c>
    </row>
    <row r="158" spans="1:10" x14ac:dyDescent="0.25">
      <c r="A158" s="750"/>
      <c r="B158" s="751"/>
      <c r="C158" s="751"/>
      <c r="D158" s="69" t="s">
        <v>32</v>
      </c>
      <c r="E158" s="66">
        <f t="shared" si="15"/>
        <v>0</v>
      </c>
      <c r="F158" s="131">
        <v>0</v>
      </c>
      <c r="G158" s="132">
        <v>0</v>
      </c>
      <c r="H158" s="300">
        <v>0</v>
      </c>
      <c r="I158" s="300">
        <v>0</v>
      </c>
      <c r="J158" s="136">
        <v>0</v>
      </c>
    </row>
    <row r="159" spans="1:10" x14ac:dyDescent="0.25">
      <c r="A159" s="750"/>
      <c r="B159" s="751"/>
      <c r="C159" s="751"/>
      <c r="D159" s="69" t="s">
        <v>33</v>
      </c>
      <c r="E159" s="66">
        <f t="shared" si="15"/>
        <v>0</v>
      </c>
      <c r="F159" s="131">
        <v>0</v>
      </c>
      <c r="G159" s="132">
        <v>0</v>
      </c>
      <c r="H159" s="300">
        <v>0</v>
      </c>
      <c r="I159" s="300">
        <v>0</v>
      </c>
      <c r="J159" s="136">
        <v>0</v>
      </c>
    </row>
    <row r="160" spans="1:10" ht="15.75" thickBot="1" x14ac:dyDescent="0.3">
      <c r="A160" s="750"/>
      <c r="B160" s="751"/>
      <c r="C160" s="751"/>
      <c r="D160" s="70" t="s">
        <v>34</v>
      </c>
      <c r="E160" s="67">
        <f t="shared" si="15"/>
        <v>0</v>
      </c>
      <c r="F160" s="133">
        <v>0</v>
      </c>
      <c r="G160" s="134">
        <v>0</v>
      </c>
      <c r="H160" s="301">
        <v>0</v>
      </c>
      <c r="I160" s="301">
        <v>0</v>
      </c>
      <c r="J160" s="137">
        <v>0</v>
      </c>
    </row>
    <row r="161" spans="1:10" x14ac:dyDescent="0.25">
      <c r="A161" s="750" t="s">
        <v>355</v>
      </c>
      <c r="B161" s="751"/>
      <c r="C161" s="751">
        <v>637031</v>
      </c>
      <c r="D161" s="68" t="s">
        <v>25</v>
      </c>
      <c r="E161" s="66">
        <f t="shared" si="15"/>
        <v>0</v>
      </c>
      <c r="F161" s="129">
        <v>0</v>
      </c>
      <c r="G161" s="130">
        <v>0</v>
      </c>
      <c r="H161" s="299">
        <v>0</v>
      </c>
      <c r="I161" s="299">
        <v>0</v>
      </c>
      <c r="J161" s="135">
        <v>0</v>
      </c>
    </row>
    <row r="162" spans="1:10" x14ac:dyDescent="0.25">
      <c r="A162" s="750"/>
      <c r="B162" s="751"/>
      <c r="C162" s="751"/>
      <c r="D162" s="69" t="s">
        <v>26</v>
      </c>
      <c r="E162" s="66">
        <f t="shared" si="15"/>
        <v>0</v>
      </c>
      <c r="F162" s="131">
        <v>0</v>
      </c>
      <c r="G162" s="132">
        <v>0</v>
      </c>
      <c r="H162" s="300">
        <v>0</v>
      </c>
      <c r="I162" s="300">
        <v>0</v>
      </c>
      <c r="J162" s="136">
        <v>0</v>
      </c>
    </row>
    <row r="163" spans="1:10" x14ac:dyDescent="0.25">
      <c r="A163" s="750"/>
      <c r="B163" s="751"/>
      <c r="C163" s="751"/>
      <c r="D163" s="69" t="s">
        <v>27</v>
      </c>
      <c r="E163" s="66">
        <f t="shared" si="15"/>
        <v>0</v>
      </c>
      <c r="F163" s="131">
        <v>0</v>
      </c>
      <c r="G163" s="132">
        <v>0</v>
      </c>
      <c r="H163" s="300">
        <v>0</v>
      </c>
      <c r="I163" s="300">
        <v>0</v>
      </c>
      <c r="J163" s="136">
        <v>0</v>
      </c>
    </row>
    <row r="164" spans="1:10" x14ac:dyDescent="0.25">
      <c r="A164" s="750"/>
      <c r="B164" s="751"/>
      <c r="C164" s="751"/>
      <c r="D164" s="69" t="s">
        <v>28</v>
      </c>
      <c r="E164" s="66">
        <f t="shared" si="15"/>
        <v>0</v>
      </c>
      <c r="F164" s="131">
        <v>0</v>
      </c>
      <c r="G164" s="132">
        <v>0</v>
      </c>
      <c r="H164" s="300">
        <v>0</v>
      </c>
      <c r="I164" s="300">
        <v>0</v>
      </c>
      <c r="J164" s="136">
        <v>0</v>
      </c>
    </row>
    <row r="165" spans="1:10" x14ac:dyDescent="0.25">
      <c r="A165" s="750"/>
      <c r="B165" s="751"/>
      <c r="C165" s="751"/>
      <c r="D165" s="69" t="s">
        <v>29</v>
      </c>
      <c r="E165" s="66">
        <f t="shared" si="15"/>
        <v>0</v>
      </c>
      <c r="F165" s="131">
        <v>0</v>
      </c>
      <c r="G165" s="132">
        <v>0</v>
      </c>
      <c r="H165" s="300">
        <v>0</v>
      </c>
      <c r="I165" s="300">
        <v>0</v>
      </c>
      <c r="J165" s="136">
        <v>0</v>
      </c>
    </row>
    <row r="166" spans="1:10" x14ac:dyDescent="0.25">
      <c r="A166" s="750"/>
      <c r="B166" s="751"/>
      <c r="C166" s="751"/>
      <c r="D166" s="69" t="s">
        <v>30</v>
      </c>
      <c r="E166" s="66">
        <f t="shared" si="15"/>
        <v>0</v>
      </c>
      <c r="F166" s="131">
        <v>0</v>
      </c>
      <c r="G166" s="132">
        <v>0</v>
      </c>
      <c r="H166" s="300">
        <v>0</v>
      </c>
      <c r="I166" s="300">
        <v>0</v>
      </c>
      <c r="J166" s="136">
        <v>0</v>
      </c>
    </row>
    <row r="167" spans="1:10" x14ac:dyDescent="0.25">
      <c r="A167" s="750"/>
      <c r="B167" s="751"/>
      <c r="C167" s="751"/>
      <c r="D167" s="69" t="s">
        <v>31</v>
      </c>
      <c r="E167" s="66">
        <f t="shared" si="15"/>
        <v>0</v>
      </c>
      <c r="F167" s="131">
        <v>0</v>
      </c>
      <c r="G167" s="132">
        <v>0</v>
      </c>
      <c r="H167" s="300">
        <v>0</v>
      </c>
      <c r="I167" s="300">
        <v>0</v>
      </c>
      <c r="J167" s="136">
        <v>0</v>
      </c>
    </row>
    <row r="168" spans="1:10" x14ac:dyDescent="0.25">
      <c r="A168" s="750"/>
      <c r="B168" s="751"/>
      <c r="C168" s="751"/>
      <c r="D168" s="69" t="s">
        <v>32</v>
      </c>
      <c r="E168" s="66">
        <f t="shared" si="15"/>
        <v>0</v>
      </c>
      <c r="F168" s="131">
        <v>0</v>
      </c>
      <c r="G168" s="132">
        <v>0</v>
      </c>
      <c r="H168" s="300">
        <v>0</v>
      </c>
      <c r="I168" s="300">
        <v>0</v>
      </c>
      <c r="J168" s="136">
        <v>0</v>
      </c>
    </row>
    <row r="169" spans="1:10" x14ac:dyDescent="0.25">
      <c r="A169" s="750"/>
      <c r="B169" s="751"/>
      <c r="C169" s="751"/>
      <c r="D169" s="69" t="s">
        <v>33</v>
      </c>
      <c r="E169" s="66">
        <f t="shared" si="15"/>
        <v>0</v>
      </c>
      <c r="F169" s="131">
        <v>0</v>
      </c>
      <c r="G169" s="132">
        <v>0</v>
      </c>
      <c r="H169" s="300">
        <v>0</v>
      </c>
      <c r="I169" s="300">
        <v>0</v>
      </c>
      <c r="J169" s="136">
        <v>0</v>
      </c>
    </row>
    <row r="170" spans="1:10" ht="15.75" thickBot="1" x14ac:dyDescent="0.3">
      <c r="A170" s="750"/>
      <c r="B170" s="751"/>
      <c r="C170" s="751"/>
      <c r="D170" s="70" t="s">
        <v>34</v>
      </c>
      <c r="E170" s="67">
        <f t="shared" si="15"/>
        <v>0</v>
      </c>
      <c r="F170" s="133">
        <v>0</v>
      </c>
      <c r="G170" s="134">
        <v>0</v>
      </c>
      <c r="H170" s="301">
        <v>0</v>
      </c>
      <c r="I170" s="301">
        <v>0</v>
      </c>
      <c r="J170" s="137">
        <v>0</v>
      </c>
    </row>
  </sheetData>
  <mergeCells count="52">
    <mergeCell ref="A150:C150"/>
    <mergeCell ref="A151:A160"/>
    <mergeCell ref="B151:B160"/>
    <mergeCell ref="C151:C160"/>
    <mergeCell ref="A161:A170"/>
    <mergeCell ref="B161:B170"/>
    <mergeCell ref="C161:C170"/>
    <mergeCell ref="A36:A45"/>
    <mergeCell ref="B36:B45"/>
    <mergeCell ref="C36:C45"/>
    <mergeCell ref="A3:C3"/>
    <mergeCell ref="A46:A55"/>
    <mergeCell ref="B46:B55"/>
    <mergeCell ref="C46:C55"/>
    <mergeCell ref="A15:A24"/>
    <mergeCell ref="B15:B24"/>
    <mergeCell ref="C15:C24"/>
    <mergeCell ref="A26:A35"/>
    <mergeCell ref="B26:B35"/>
    <mergeCell ref="C26:C35"/>
    <mergeCell ref="C5:C14"/>
    <mergeCell ref="A5:A14"/>
    <mergeCell ref="B5:B14"/>
    <mergeCell ref="A56:C56"/>
    <mergeCell ref="A58:A67"/>
    <mergeCell ref="B58:B67"/>
    <mergeCell ref="C58:C67"/>
    <mergeCell ref="A68:A77"/>
    <mergeCell ref="B68:B77"/>
    <mergeCell ref="C68:C77"/>
    <mergeCell ref="A119:A128"/>
    <mergeCell ref="B119:B128"/>
    <mergeCell ref="C119:C128"/>
    <mergeCell ref="A1:D1"/>
    <mergeCell ref="A99:A108"/>
    <mergeCell ref="B99:B108"/>
    <mergeCell ref="C99:C108"/>
    <mergeCell ref="A109:A118"/>
    <mergeCell ref="B109:B118"/>
    <mergeCell ref="C109:C118"/>
    <mergeCell ref="A79:A88"/>
    <mergeCell ref="B79:B88"/>
    <mergeCell ref="C79:C88"/>
    <mergeCell ref="A89:A98"/>
    <mergeCell ref="B89:B98"/>
    <mergeCell ref="C89:C98"/>
    <mergeCell ref="A130:A139"/>
    <mergeCell ref="B130:B139"/>
    <mergeCell ref="C130:C139"/>
    <mergeCell ref="A140:A149"/>
    <mergeCell ref="B140:B149"/>
    <mergeCell ref="C140:C149"/>
  </mergeCells>
  <pageMargins left="0.7" right="0.7" top="0.75" bottom="0.75" header="0.3" footer="0.3"/>
  <pageSetup paperSize="9" scale="29" orientation="portrait" r:id="rId1"/>
  <ignoredErrors>
    <ignoredError sqref="E2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CC"/>
    <outlinePr summaryBelow="0" summaryRight="0"/>
  </sheetPr>
  <dimension ref="A1:K84"/>
  <sheetViews>
    <sheetView view="pageBreakPreview" zoomScale="70" zoomScaleNormal="85" zoomScaleSheetLayoutView="70" workbookViewId="0">
      <selection activeCell="J29" sqref="J29"/>
    </sheetView>
  </sheetViews>
  <sheetFormatPr defaultColWidth="8.85546875" defaultRowHeight="15" outlineLevelRow="1" outlineLevelCol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  <col min="6" max="9" width="19.28515625" customWidth="1" outlineLevel="1"/>
    <col min="10" max="10" width="31" customWidth="1" outlineLevel="1"/>
    <col min="11" max="11" width="19" customWidth="1"/>
  </cols>
  <sheetData>
    <row r="1" spans="1:11" ht="36" customHeight="1" thickBot="1" x14ac:dyDescent="0.4">
      <c r="A1" s="752" t="s">
        <v>100</v>
      </c>
      <c r="B1" s="752"/>
      <c r="C1" s="752"/>
      <c r="D1" s="753"/>
      <c r="E1" s="71" t="s">
        <v>35</v>
      </c>
      <c r="F1" s="343" t="s">
        <v>72</v>
      </c>
      <c r="G1" s="343" t="s">
        <v>73</v>
      </c>
      <c r="H1" s="343" t="s">
        <v>221</v>
      </c>
      <c r="I1" s="343" t="s">
        <v>203</v>
      </c>
      <c r="J1" s="343" t="s">
        <v>360</v>
      </c>
      <c r="K1" s="343" t="s">
        <v>353</v>
      </c>
    </row>
    <row r="2" spans="1:11" ht="15.75" thickBot="1" x14ac:dyDescent="0.3">
      <c r="A2" s="41" t="s">
        <v>0</v>
      </c>
      <c r="B2" s="76" t="s">
        <v>77</v>
      </c>
      <c r="C2" s="76" t="s">
        <v>76</v>
      </c>
      <c r="D2" s="76" t="s">
        <v>23</v>
      </c>
      <c r="E2" s="17"/>
      <c r="F2" s="17"/>
      <c r="G2" s="17"/>
      <c r="H2" s="17"/>
      <c r="I2" s="17"/>
      <c r="J2" s="17"/>
      <c r="K2" s="17"/>
    </row>
    <row r="3" spans="1:11" ht="15.75" thickBot="1" x14ac:dyDescent="0.3">
      <c r="A3" s="759" t="s">
        <v>90</v>
      </c>
      <c r="B3" s="759"/>
      <c r="C3" s="759"/>
      <c r="D3" s="75"/>
      <c r="E3" s="78">
        <f t="shared" ref="E3:K3" si="0">SUM(E4:E33)</f>
        <v>0</v>
      </c>
      <c r="F3" s="79">
        <f t="shared" si="0"/>
        <v>0</v>
      </c>
      <c r="G3" s="79">
        <f t="shared" si="0"/>
        <v>0</v>
      </c>
      <c r="H3" s="298">
        <f t="shared" si="0"/>
        <v>0</v>
      </c>
      <c r="I3" s="298">
        <f t="shared" si="0"/>
        <v>0</v>
      </c>
      <c r="J3" s="298">
        <f>SUM(J4:J33)</f>
        <v>0</v>
      </c>
      <c r="K3" s="80">
        <f t="shared" si="0"/>
        <v>0</v>
      </c>
    </row>
    <row r="4" spans="1:11" outlineLevel="1" x14ac:dyDescent="0.25">
      <c r="A4" s="750" t="s">
        <v>92</v>
      </c>
      <c r="B4" s="750" t="s">
        <v>95</v>
      </c>
      <c r="C4" s="751">
        <v>713002</v>
      </c>
      <c r="D4" s="68" t="s">
        <v>25</v>
      </c>
      <c r="E4" s="73">
        <f t="shared" ref="E4:E13" si="1">SUM(F4:K4)</f>
        <v>0</v>
      </c>
      <c r="F4" s="120">
        <v>0</v>
      </c>
      <c r="G4" s="121">
        <v>0</v>
      </c>
      <c r="H4" s="303">
        <v>0</v>
      </c>
      <c r="I4" s="303">
        <v>0</v>
      </c>
      <c r="J4" s="303">
        <v>0</v>
      </c>
      <c r="K4" s="122">
        <v>0</v>
      </c>
    </row>
    <row r="5" spans="1:11" outlineLevel="1" x14ac:dyDescent="0.25">
      <c r="A5" s="750"/>
      <c r="B5" s="751"/>
      <c r="C5" s="751"/>
      <c r="D5" s="69" t="s">
        <v>26</v>
      </c>
      <c r="E5" s="73">
        <f t="shared" si="1"/>
        <v>0</v>
      </c>
      <c r="F5" s="123">
        <v>0</v>
      </c>
      <c r="G5" s="124">
        <v>0</v>
      </c>
      <c r="H5" s="304">
        <v>0</v>
      </c>
      <c r="I5" s="304">
        <v>0</v>
      </c>
      <c r="J5" s="304">
        <v>0</v>
      </c>
      <c r="K5" s="125">
        <v>0</v>
      </c>
    </row>
    <row r="6" spans="1:11" outlineLevel="1" x14ac:dyDescent="0.25">
      <c r="A6" s="750"/>
      <c r="B6" s="751"/>
      <c r="C6" s="751"/>
      <c r="D6" s="69" t="s">
        <v>27</v>
      </c>
      <c r="E6" s="73">
        <f t="shared" si="1"/>
        <v>0</v>
      </c>
      <c r="F6" s="123">
        <v>0</v>
      </c>
      <c r="G6" s="124">
        <v>0</v>
      </c>
      <c r="H6" s="304">
        <v>0</v>
      </c>
      <c r="I6" s="304">
        <v>0</v>
      </c>
      <c r="J6" s="304">
        <v>0</v>
      </c>
      <c r="K6" s="125">
        <v>0</v>
      </c>
    </row>
    <row r="7" spans="1:11" outlineLevel="1" x14ac:dyDescent="0.25">
      <c r="A7" s="750"/>
      <c r="B7" s="751"/>
      <c r="C7" s="751"/>
      <c r="D7" s="69" t="s">
        <v>28</v>
      </c>
      <c r="E7" s="73">
        <f t="shared" si="1"/>
        <v>0</v>
      </c>
      <c r="F7" s="123">
        <v>0</v>
      </c>
      <c r="G7" s="124">
        <v>0</v>
      </c>
      <c r="H7" s="304">
        <v>0</v>
      </c>
      <c r="I7" s="304">
        <v>0</v>
      </c>
      <c r="J7" s="304">
        <v>0</v>
      </c>
      <c r="K7" s="125">
        <v>0</v>
      </c>
    </row>
    <row r="8" spans="1:11" outlineLevel="1" x14ac:dyDescent="0.25">
      <c r="A8" s="750"/>
      <c r="B8" s="751"/>
      <c r="C8" s="751"/>
      <c r="D8" s="69" t="s">
        <v>29</v>
      </c>
      <c r="E8" s="73">
        <f t="shared" si="1"/>
        <v>0</v>
      </c>
      <c r="F8" s="123">
        <v>0</v>
      </c>
      <c r="G8" s="124">
        <v>0</v>
      </c>
      <c r="H8" s="304">
        <v>0</v>
      </c>
      <c r="I8" s="304">
        <v>0</v>
      </c>
      <c r="J8" s="304">
        <v>0</v>
      </c>
      <c r="K8" s="125">
        <v>0</v>
      </c>
    </row>
    <row r="9" spans="1:11" outlineLevel="1" x14ac:dyDescent="0.25">
      <c r="A9" s="750"/>
      <c r="B9" s="751"/>
      <c r="C9" s="751"/>
      <c r="D9" s="69" t="s">
        <v>30</v>
      </c>
      <c r="E9" s="73">
        <f t="shared" si="1"/>
        <v>0</v>
      </c>
      <c r="F9" s="123">
        <v>0</v>
      </c>
      <c r="G9" s="124">
        <v>0</v>
      </c>
      <c r="H9" s="304">
        <v>0</v>
      </c>
      <c r="I9" s="304">
        <v>0</v>
      </c>
      <c r="J9" s="304">
        <v>0</v>
      </c>
      <c r="K9" s="125">
        <v>0</v>
      </c>
    </row>
    <row r="10" spans="1:11" outlineLevel="1" x14ac:dyDescent="0.25">
      <c r="A10" s="750"/>
      <c r="B10" s="751"/>
      <c r="C10" s="751"/>
      <c r="D10" s="69" t="s">
        <v>31</v>
      </c>
      <c r="E10" s="73">
        <f t="shared" si="1"/>
        <v>0</v>
      </c>
      <c r="F10" s="123">
        <v>0</v>
      </c>
      <c r="G10" s="124">
        <v>0</v>
      </c>
      <c r="H10" s="304">
        <v>0</v>
      </c>
      <c r="I10" s="304">
        <v>0</v>
      </c>
      <c r="J10" s="304">
        <v>0</v>
      </c>
      <c r="K10" s="125">
        <v>0</v>
      </c>
    </row>
    <row r="11" spans="1:11" outlineLevel="1" x14ac:dyDescent="0.25">
      <c r="A11" s="750"/>
      <c r="B11" s="751"/>
      <c r="C11" s="751"/>
      <c r="D11" s="69" t="s">
        <v>32</v>
      </c>
      <c r="E11" s="73">
        <f t="shared" si="1"/>
        <v>0</v>
      </c>
      <c r="F11" s="123">
        <v>0</v>
      </c>
      <c r="G11" s="124">
        <v>0</v>
      </c>
      <c r="H11" s="304">
        <v>0</v>
      </c>
      <c r="I11" s="304">
        <v>0</v>
      </c>
      <c r="J11" s="304">
        <v>0</v>
      </c>
      <c r="K11" s="125">
        <v>0</v>
      </c>
    </row>
    <row r="12" spans="1:11" outlineLevel="1" x14ac:dyDescent="0.25">
      <c r="A12" s="750"/>
      <c r="B12" s="751"/>
      <c r="C12" s="751"/>
      <c r="D12" s="69" t="s">
        <v>33</v>
      </c>
      <c r="E12" s="73">
        <f t="shared" si="1"/>
        <v>0</v>
      </c>
      <c r="F12" s="123">
        <v>0</v>
      </c>
      <c r="G12" s="124">
        <v>0</v>
      </c>
      <c r="H12" s="304">
        <v>0</v>
      </c>
      <c r="I12" s="304">
        <v>0</v>
      </c>
      <c r="J12" s="304">
        <v>0</v>
      </c>
      <c r="K12" s="125">
        <v>0</v>
      </c>
    </row>
    <row r="13" spans="1:11" ht="15.75" outlineLevel="1" thickBot="1" x14ac:dyDescent="0.3">
      <c r="A13" s="750"/>
      <c r="B13" s="751"/>
      <c r="C13" s="751"/>
      <c r="D13" s="70" t="s">
        <v>34</v>
      </c>
      <c r="E13" s="74">
        <f t="shared" si="1"/>
        <v>0</v>
      </c>
      <c r="F13" s="126">
        <v>0</v>
      </c>
      <c r="G13" s="127">
        <v>0</v>
      </c>
      <c r="H13" s="305">
        <v>0</v>
      </c>
      <c r="I13" s="305">
        <v>0</v>
      </c>
      <c r="J13" s="305">
        <v>0</v>
      </c>
      <c r="K13" s="128">
        <v>0</v>
      </c>
    </row>
    <row r="14" spans="1:11" ht="15" customHeight="1" outlineLevel="1" x14ac:dyDescent="0.25">
      <c r="A14" s="750" t="s">
        <v>93</v>
      </c>
      <c r="B14" s="750" t="s">
        <v>117</v>
      </c>
      <c r="C14" s="751">
        <v>633002</v>
      </c>
      <c r="D14" s="68" t="s">
        <v>25</v>
      </c>
      <c r="E14" s="73">
        <f t="shared" ref="E14:E23" si="2">SUM(F14:K14)</f>
        <v>0</v>
      </c>
      <c r="F14" s="120">
        <v>0</v>
      </c>
      <c r="G14" s="121">
        <v>0</v>
      </c>
      <c r="H14" s="303">
        <v>0</v>
      </c>
      <c r="I14" s="303">
        <v>0</v>
      </c>
      <c r="J14" s="303">
        <v>0</v>
      </c>
      <c r="K14" s="122">
        <v>0</v>
      </c>
    </row>
    <row r="15" spans="1:11" outlineLevel="1" x14ac:dyDescent="0.25">
      <c r="A15" s="750"/>
      <c r="B15" s="751"/>
      <c r="C15" s="751"/>
      <c r="D15" s="69" t="s">
        <v>26</v>
      </c>
      <c r="E15" s="73">
        <f t="shared" si="2"/>
        <v>0</v>
      </c>
      <c r="F15" s="123">
        <v>0</v>
      </c>
      <c r="G15" s="124">
        <v>0</v>
      </c>
      <c r="H15" s="304">
        <v>0</v>
      </c>
      <c r="I15" s="304">
        <v>0</v>
      </c>
      <c r="J15" s="304">
        <v>0</v>
      </c>
      <c r="K15" s="125">
        <v>0</v>
      </c>
    </row>
    <row r="16" spans="1:11" outlineLevel="1" x14ac:dyDescent="0.25">
      <c r="A16" s="750"/>
      <c r="B16" s="751"/>
      <c r="C16" s="751"/>
      <c r="D16" s="69" t="s">
        <v>27</v>
      </c>
      <c r="E16" s="73">
        <f t="shared" si="2"/>
        <v>0</v>
      </c>
      <c r="F16" s="123">
        <v>0</v>
      </c>
      <c r="G16" s="124">
        <v>0</v>
      </c>
      <c r="H16" s="304">
        <v>0</v>
      </c>
      <c r="I16" s="304">
        <v>0</v>
      </c>
      <c r="J16" s="304">
        <v>0</v>
      </c>
      <c r="K16" s="125">
        <v>0</v>
      </c>
    </row>
    <row r="17" spans="1:11" outlineLevel="1" x14ac:dyDescent="0.25">
      <c r="A17" s="750"/>
      <c r="B17" s="751"/>
      <c r="C17" s="751"/>
      <c r="D17" s="69" t="s">
        <v>28</v>
      </c>
      <c r="E17" s="73">
        <f t="shared" si="2"/>
        <v>0</v>
      </c>
      <c r="F17" s="123">
        <v>0</v>
      </c>
      <c r="G17" s="124">
        <v>0</v>
      </c>
      <c r="H17" s="304">
        <v>0</v>
      </c>
      <c r="I17" s="304">
        <v>0</v>
      </c>
      <c r="J17" s="304">
        <v>0</v>
      </c>
      <c r="K17" s="125">
        <v>0</v>
      </c>
    </row>
    <row r="18" spans="1:11" outlineLevel="1" x14ac:dyDescent="0.25">
      <c r="A18" s="750"/>
      <c r="B18" s="751"/>
      <c r="C18" s="751"/>
      <c r="D18" s="69" t="s">
        <v>29</v>
      </c>
      <c r="E18" s="73">
        <f t="shared" si="2"/>
        <v>0</v>
      </c>
      <c r="F18" s="123">
        <v>0</v>
      </c>
      <c r="G18" s="124">
        <v>0</v>
      </c>
      <c r="H18" s="304">
        <v>0</v>
      </c>
      <c r="I18" s="304">
        <v>0</v>
      </c>
      <c r="J18" s="304">
        <v>0</v>
      </c>
      <c r="K18" s="125">
        <v>0</v>
      </c>
    </row>
    <row r="19" spans="1:11" outlineLevel="1" x14ac:dyDescent="0.25">
      <c r="A19" s="750"/>
      <c r="B19" s="751"/>
      <c r="C19" s="751"/>
      <c r="D19" s="69" t="s">
        <v>30</v>
      </c>
      <c r="E19" s="73">
        <f t="shared" si="2"/>
        <v>0</v>
      </c>
      <c r="F19" s="123">
        <v>0</v>
      </c>
      <c r="G19" s="124">
        <v>0</v>
      </c>
      <c r="H19" s="304">
        <v>0</v>
      </c>
      <c r="I19" s="304">
        <v>0</v>
      </c>
      <c r="J19" s="304">
        <v>0</v>
      </c>
      <c r="K19" s="125">
        <v>0</v>
      </c>
    </row>
    <row r="20" spans="1:11" outlineLevel="1" x14ac:dyDescent="0.25">
      <c r="A20" s="750"/>
      <c r="B20" s="751"/>
      <c r="C20" s="751"/>
      <c r="D20" s="69" t="s">
        <v>31</v>
      </c>
      <c r="E20" s="73">
        <f t="shared" si="2"/>
        <v>0</v>
      </c>
      <c r="F20" s="123">
        <v>0</v>
      </c>
      <c r="G20" s="124">
        <v>0</v>
      </c>
      <c r="H20" s="304">
        <v>0</v>
      </c>
      <c r="I20" s="304">
        <v>0</v>
      </c>
      <c r="J20" s="304">
        <v>0</v>
      </c>
      <c r="K20" s="125">
        <v>0</v>
      </c>
    </row>
    <row r="21" spans="1:11" outlineLevel="1" x14ac:dyDescent="0.25">
      <c r="A21" s="750"/>
      <c r="B21" s="751"/>
      <c r="C21" s="751"/>
      <c r="D21" s="69" t="s">
        <v>32</v>
      </c>
      <c r="E21" s="73">
        <f t="shared" si="2"/>
        <v>0</v>
      </c>
      <c r="F21" s="123">
        <v>0</v>
      </c>
      <c r="G21" s="124">
        <v>0</v>
      </c>
      <c r="H21" s="304">
        <v>0</v>
      </c>
      <c r="I21" s="304">
        <v>0</v>
      </c>
      <c r="J21" s="304">
        <v>0</v>
      </c>
      <c r="K21" s="125">
        <v>0</v>
      </c>
    </row>
    <row r="22" spans="1:11" outlineLevel="1" x14ac:dyDescent="0.25">
      <c r="A22" s="750"/>
      <c r="B22" s="751"/>
      <c r="C22" s="751"/>
      <c r="D22" s="69" t="s">
        <v>33</v>
      </c>
      <c r="E22" s="73">
        <f t="shared" si="2"/>
        <v>0</v>
      </c>
      <c r="F22" s="123">
        <v>0</v>
      </c>
      <c r="G22" s="124">
        <v>0</v>
      </c>
      <c r="H22" s="304">
        <v>0</v>
      </c>
      <c r="I22" s="304">
        <v>0</v>
      </c>
      <c r="J22" s="304">
        <v>0</v>
      </c>
      <c r="K22" s="125">
        <v>0</v>
      </c>
    </row>
    <row r="23" spans="1:11" ht="15.75" outlineLevel="1" thickBot="1" x14ac:dyDescent="0.3">
      <c r="A23" s="750"/>
      <c r="B23" s="751"/>
      <c r="C23" s="751"/>
      <c r="D23" s="70" t="s">
        <v>34</v>
      </c>
      <c r="E23" s="74">
        <f t="shared" si="2"/>
        <v>0</v>
      </c>
      <c r="F23" s="126">
        <v>0</v>
      </c>
      <c r="G23" s="127">
        <v>0</v>
      </c>
      <c r="H23" s="305">
        <v>0</v>
      </c>
      <c r="I23" s="305">
        <v>0</v>
      </c>
      <c r="J23" s="305">
        <v>0</v>
      </c>
      <c r="K23" s="128">
        <v>0</v>
      </c>
    </row>
    <row r="24" spans="1:11" outlineLevel="1" x14ac:dyDescent="0.25">
      <c r="A24" s="750" t="s">
        <v>376</v>
      </c>
      <c r="B24" s="751" t="s">
        <v>80</v>
      </c>
      <c r="C24" s="751">
        <v>637001</v>
      </c>
      <c r="D24" s="68" t="s">
        <v>25</v>
      </c>
      <c r="E24" s="73">
        <f t="shared" ref="E24:E33" si="3">SUM(F24:K24)</f>
        <v>0</v>
      </c>
      <c r="F24" s="120">
        <v>0</v>
      </c>
      <c r="G24" s="121">
        <v>0</v>
      </c>
      <c r="H24" s="303">
        <v>0</v>
      </c>
      <c r="I24" s="303">
        <v>0</v>
      </c>
      <c r="J24" s="303">
        <v>0</v>
      </c>
      <c r="K24" s="122">
        <v>0</v>
      </c>
    </row>
    <row r="25" spans="1:11" outlineLevel="1" x14ac:dyDescent="0.25">
      <c r="A25" s="750"/>
      <c r="B25" s="751"/>
      <c r="C25" s="751"/>
      <c r="D25" s="69" t="s">
        <v>26</v>
      </c>
      <c r="E25" s="73">
        <f t="shared" si="3"/>
        <v>0</v>
      </c>
      <c r="F25" s="123">
        <v>0</v>
      </c>
      <c r="G25" s="124">
        <v>0</v>
      </c>
      <c r="H25" s="304">
        <v>0</v>
      </c>
      <c r="I25" s="304">
        <v>0</v>
      </c>
      <c r="J25" s="304">
        <v>0</v>
      </c>
      <c r="K25" s="125">
        <v>0</v>
      </c>
    </row>
    <row r="26" spans="1:11" outlineLevel="1" x14ac:dyDescent="0.25">
      <c r="A26" s="750"/>
      <c r="B26" s="751"/>
      <c r="C26" s="751"/>
      <c r="D26" s="69" t="s">
        <v>27</v>
      </c>
      <c r="E26" s="73">
        <f t="shared" si="3"/>
        <v>0</v>
      </c>
      <c r="F26" s="123">
        <v>0</v>
      </c>
      <c r="G26" s="124">
        <v>0</v>
      </c>
      <c r="H26" s="304">
        <v>0</v>
      </c>
      <c r="I26" s="304">
        <v>0</v>
      </c>
      <c r="J26" s="304">
        <v>0</v>
      </c>
      <c r="K26" s="125">
        <v>0</v>
      </c>
    </row>
    <row r="27" spans="1:11" outlineLevel="1" x14ac:dyDescent="0.25">
      <c r="A27" s="750"/>
      <c r="B27" s="751"/>
      <c r="C27" s="751"/>
      <c r="D27" s="69" t="s">
        <v>28</v>
      </c>
      <c r="E27" s="73">
        <f t="shared" si="3"/>
        <v>0</v>
      </c>
      <c r="F27" s="123">
        <v>0</v>
      </c>
      <c r="G27" s="124">
        <v>0</v>
      </c>
      <c r="H27" s="304">
        <v>0</v>
      </c>
      <c r="I27" s="304">
        <v>0</v>
      </c>
      <c r="J27" s="304">
        <v>0</v>
      </c>
      <c r="K27" s="125">
        <v>0</v>
      </c>
    </row>
    <row r="28" spans="1:11" outlineLevel="1" x14ac:dyDescent="0.25">
      <c r="A28" s="750"/>
      <c r="B28" s="751"/>
      <c r="C28" s="751"/>
      <c r="D28" s="69" t="s">
        <v>29</v>
      </c>
      <c r="E28" s="73">
        <f t="shared" si="3"/>
        <v>0</v>
      </c>
      <c r="F28" s="123">
        <v>0</v>
      </c>
      <c r="G28" s="124">
        <v>0</v>
      </c>
      <c r="H28" s="304">
        <v>0</v>
      </c>
      <c r="I28" s="304">
        <v>0</v>
      </c>
      <c r="J28" s="304">
        <v>0</v>
      </c>
      <c r="K28" s="125">
        <v>0</v>
      </c>
    </row>
    <row r="29" spans="1:11" outlineLevel="1" x14ac:dyDescent="0.25">
      <c r="A29" s="750"/>
      <c r="B29" s="751"/>
      <c r="C29" s="751"/>
      <c r="D29" s="69" t="s">
        <v>30</v>
      </c>
      <c r="E29" s="73">
        <f t="shared" si="3"/>
        <v>0</v>
      </c>
      <c r="F29" s="123">
        <v>0</v>
      </c>
      <c r="G29" s="124">
        <v>0</v>
      </c>
      <c r="H29" s="304">
        <v>0</v>
      </c>
      <c r="I29" s="304">
        <v>0</v>
      </c>
      <c r="J29" s="304">
        <v>0</v>
      </c>
      <c r="K29" s="125">
        <v>0</v>
      </c>
    </row>
    <row r="30" spans="1:11" outlineLevel="1" x14ac:dyDescent="0.25">
      <c r="A30" s="750"/>
      <c r="B30" s="751"/>
      <c r="C30" s="751"/>
      <c r="D30" s="69" t="s">
        <v>31</v>
      </c>
      <c r="E30" s="73">
        <f t="shared" si="3"/>
        <v>0</v>
      </c>
      <c r="F30" s="123">
        <v>0</v>
      </c>
      <c r="G30" s="124">
        <v>0</v>
      </c>
      <c r="H30" s="304">
        <v>0</v>
      </c>
      <c r="I30" s="304">
        <v>0</v>
      </c>
      <c r="J30" s="304">
        <v>0</v>
      </c>
      <c r="K30" s="125">
        <v>0</v>
      </c>
    </row>
    <row r="31" spans="1:11" outlineLevel="1" x14ac:dyDescent="0.25">
      <c r="A31" s="750"/>
      <c r="B31" s="751"/>
      <c r="C31" s="751"/>
      <c r="D31" s="69" t="s">
        <v>32</v>
      </c>
      <c r="E31" s="73">
        <f t="shared" si="3"/>
        <v>0</v>
      </c>
      <c r="F31" s="123">
        <v>0</v>
      </c>
      <c r="G31" s="124">
        <v>0</v>
      </c>
      <c r="H31" s="304">
        <v>0</v>
      </c>
      <c r="I31" s="304">
        <v>0</v>
      </c>
      <c r="J31" s="304">
        <v>0</v>
      </c>
      <c r="K31" s="125">
        <v>0</v>
      </c>
    </row>
    <row r="32" spans="1:11" outlineLevel="1" x14ac:dyDescent="0.25">
      <c r="A32" s="750"/>
      <c r="B32" s="751"/>
      <c r="C32" s="751"/>
      <c r="D32" s="69" t="s">
        <v>33</v>
      </c>
      <c r="E32" s="73">
        <f t="shared" si="3"/>
        <v>0</v>
      </c>
      <c r="F32" s="123">
        <v>0</v>
      </c>
      <c r="G32" s="124">
        <v>0</v>
      </c>
      <c r="H32" s="304">
        <v>0</v>
      </c>
      <c r="I32" s="304">
        <v>0</v>
      </c>
      <c r="J32" s="304">
        <v>0</v>
      </c>
      <c r="K32" s="125">
        <v>0</v>
      </c>
    </row>
    <row r="33" spans="1:11" ht="15.75" outlineLevel="1" thickBot="1" x14ac:dyDescent="0.3">
      <c r="A33" s="750"/>
      <c r="B33" s="751"/>
      <c r="C33" s="751"/>
      <c r="D33" s="70" t="s">
        <v>34</v>
      </c>
      <c r="E33" s="74">
        <f t="shared" si="3"/>
        <v>0</v>
      </c>
      <c r="F33" s="126">
        <v>0</v>
      </c>
      <c r="G33" s="127">
        <v>0</v>
      </c>
      <c r="H33" s="305">
        <v>0</v>
      </c>
      <c r="I33" s="305">
        <v>0</v>
      </c>
      <c r="J33" s="305">
        <v>0</v>
      </c>
      <c r="K33" s="128">
        <v>0</v>
      </c>
    </row>
    <row r="34" spans="1:11" ht="15.75" thickBot="1" x14ac:dyDescent="0.3">
      <c r="A34" s="756" t="s">
        <v>91</v>
      </c>
      <c r="B34" s="756"/>
      <c r="C34" s="756"/>
      <c r="D34" s="77"/>
      <c r="E34" s="78"/>
      <c r="F34" s="79"/>
      <c r="G34" s="79">
        <f t="shared" ref="G34:K34" si="4">SUM(G35:G84)</f>
        <v>0</v>
      </c>
      <c r="H34" s="298">
        <f t="shared" si="4"/>
        <v>0</v>
      </c>
      <c r="I34" s="298">
        <f t="shared" si="4"/>
        <v>0</v>
      </c>
      <c r="J34" s="298">
        <f>SUM(J35:J84)</f>
        <v>0</v>
      </c>
      <c r="K34" s="80">
        <f t="shared" si="4"/>
        <v>0</v>
      </c>
    </row>
    <row r="35" spans="1:11" outlineLevel="1" x14ac:dyDescent="0.25">
      <c r="A35" s="750" t="s">
        <v>96</v>
      </c>
      <c r="B35" s="751" t="s">
        <v>83</v>
      </c>
      <c r="C35" s="751">
        <v>635002</v>
      </c>
      <c r="D35" s="68" t="s">
        <v>25</v>
      </c>
      <c r="E35" s="73">
        <f t="shared" ref="E35:E44" si="5">SUM(F35:K35)</f>
        <v>0</v>
      </c>
      <c r="F35" s="120">
        <v>0</v>
      </c>
      <c r="G35" s="121">
        <v>0</v>
      </c>
      <c r="H35" s="303">
        <v>0</v>
      </c>
      <c r="I35" s="303">
        <v>0</v>
      </c>
      <c r="J35" s="303">
        <v>0</v>
      </c>
      <c r="K35" s="122">
        <v>0</v>
      </c>
    </row>
    <row r="36" spans="1:11" outlineLevel="1" x14ac:dyDescent="0.25">
      <c r="A36" s="750"/>
      <c r="B36" s="751"/>
      <c r="C36" s="751"/>
      <c r="D36" s="69" t="s">
        <v>26</v>
      </c>
      <c r="E36" s="73">
        <f t="shared" si="5"/>
        <v>0</v>
      </c>
      <c r="F36" s="123">
        <v>0</v>
      </c>
      <c r="G36" s="124">
        <v>0</v>
      </c>
      <c r="H36" s="304">
        <v>0</v>
      </c>
      <c r="I36" s="304">
        <v>0</v>
      </c>
      <c r="J36" s="304">
        <v>0</v>
      </c>
      <c r="K36" s="125">
        <v>0</v>
      </c>
    </row>
    <row r="37" spans="1:11" outlineLevel="1" x14ac:dyDescent="0.25">
      <c r="A37" s="750"/>
      <c r="B37" s="751"/>
      <c r="C37" s="751"/>
      <c r="D37" s="69" t="s">
        <v>27</v>
      </c>
      <c r="E37" s="73">
        <f t="shared" si="5"/>
        <v>0</v>
      </c>
      <c r="F37" s="123">
        <v>0</v>
      </c>
      <c r="G37" s="304">
        <v>0</v>
      </c>
      <c r="H37" s="304">
        <v>0</v>
      </c>
      <c r="I37" s="304">
        <v>0</v>
      </c>
      <c r="J37" s="304">
        <v>0</v>
      </c>
      <c r="K37" s="125">
        <v>0</v>
      </c>
    </row>
    <row r="38" spans="1:11" outlineLevel="1" x14ac:dyDescent="0.25">
      <c r="A38" s="750"/>
      <c r="B38" s="751"/>
      <c r="C38" s="751"/>
      <c r="D38" s="69" t="s">
        <v>28</v>
      </c>
      <c r="E38" s="73">
        <f t="shared" si="5"/>
        <v>0</v>
      </c>
      <c r="F38" s="123">
        <v>0</v>
      </c>
      <c r="G38" s="304">
        <v>0</v>
      </c>
      <c r="H38" s="304">
        <v>0</v>
      </c>
      <c r="I38" s="304">
        <v>0</v>
      </c>
      <c r="J38" s="304">
        <v>0</v>
      </c>
      <c r="K38" s="125">
        <v>0</v>
      </c>
    </row>
    <row r="39" spans="1:11" outlineLevel="1" x14ac:dyDescent="0.25">
      <c r="A39" s="750"/>
      <c r="B39" s="751"/>
      <c r="C39" s="751"/>
      <c r="D39" s="69" t="s">
        <v>29</v>
      </c>
      <c r="E39" s="73">
        <f t="shared" si="5"/>
        <v>0</v>
      </c>
      <c r="F39" s="123">
        <v>0</v>
      </c>
      <c r="G39" s="304">
        <v>0</v>
      </c>
      <c r="H39" s="304">
        <v>0</v>
      </c>
      <c r="I39" s="304">
        <v>0</v>
      </c>
      <c r="J39" s="304">
        <v>0</v>
      </c>
      <c r="K39" s="125">
        <v>0</v>
      </c>
    </row>
    <row r="40" spans="1:11" outlineLevel="1" x14ac:dyDescent="0.25">
      <c r="A40" s="750"/>
      <c r="B40" s="751"/>
      <c r="C40" s="751"/>
      <c r="D40" s="69" t="s">
        <v>30</v>
      </c>
      <c r="E40" s="73">
        <f t="shared" si="5"/>
        <v>0</v>
      </c>
      <c r="F40" s="123">
        <v>0</v>
      </c>
      <c r="G40" s="304">
        <v>0</v>
      </c>
      <c r="H40" s="304">
        <v>0</v>
      </c>
      <c r="I40" s="304">
        <v>0</v>
      </c>
      <c r="J40" s="304">
        <v>0</v>
      </c>
      <c r="K40" s="125">
        <v>0</v>
      </c>
    </row>
    <row r="41" spans="1:11" outlineLevel="1" x14ac:dyDescent="0.25">
      <c r="A41" s="750"/>
      <c r="B41" s="751"/>
      <c r="C41" s="751"/>
      <c r="D41" s="69" t="s">
        <v>31</v>
      </c>
      <c r="E41" s="73">
        <f t="shared" si="5"/>
        <v>0</v>
      </c>
      <c r="F41" s="123">
        <v>0</v>
      </c>
      <c r="G41" s="304">
        <v>0</v>
      </c>
      <c r="H41" s="304">
        <v>0</v>
      </c>
      <c r="I41" s="304">
        <v>0</v>
      </c>
      <c r="J41" s="304">
        <v>0</v>
      </c>
      <c r="K41" s="125">
        <v>0</v>
      </c>
    </row>
    <row r="42" spans="1:11" outlineLevel="1" x14ac:dyDescent="0.25">
      <c r="A42" s="750"/>
      <c r="B42" s="751"/>
      <c r="C42" s="751"/>
      <c r="D42" s="69" t="s">
        <v>32</v>
      </c>
      <c r="E42" s="73">
        <f t="shared" si="5"/>
        <v>0</v>
      </c>
      <c r="F42" s="123">
        <v>0</v>
      </c>
      <c r="G42" s="304">
        <v>0</v>
      </c>
      <c r="H42" s="304">
        <v>0</v>
      </c>
      <c r="I42" s="304">
        <v>0</v>
      </c>
      <c r="J42" s="304">
        <v>0</v>
      </c>
      <c r="K42" s="125">
        <v>0</v>
      </c>
    </row>
    <row r="43" spans="1:11" outlineLevel="1" x14ac:dyDescent="0.25">
      <c r="A43" s="750"/>
      <c r="B43" s="751"/>
      <c r="C43" s="751"/>
      <c r="D43" s="69" t="s">
        <v>33</v>
      </c>
      <c r="E43" s="73">
        <f t="shared" si="5"/>
        <v>0</v>
      </c>
      <c r="F43" s="123">
        <v>0</v>
      </c>
      <c r="G43" s="304">
        <v>0</v>
      </c>
      <c r="H43" s="304">
        <v>0</v>
      </c>
      <c r="I43" s="304">
        <v>0</v>
      </c>
      <c r="J43" s="304">
        <v>0</v>
      </c>
      <c r="K43" s="125">
        <v>0</v>
      </c>
    </row>
    <row r="44" spans="1:11" ht="15.75" outlineLevel="1" thickBot="1" x14ac:dyDescent="0.3">
      <c r="A44" s="750"/>
      <c r="B44" s="751"/>
      <c r="C44" s="751"/>
      <c r="D44" s="70" t="s">
        <v>34</v>
      </c>
      <c r="E44" s="74">
        <f t="shared" si="5"/>
        <v>0</v>
      </c>
      <c r="F44" s="126">
        <v>0</v>
      </c>
      <c r="G44" s="305">
        <v>0</v>
      </c>
      <c r="H44" s="305">
        <v>0</v>
      </c>
      <c r="I44" s="305">
        <v>0</v>
      </c>
      <c r="J44" s="305">
        <v>0</v>
      </c>
      <c r="K44" s="128">
        <v>0</v>
      </c>
    </row>
    <row r="45" spans="1:11" outlineLevel="1" x14ac:dyDescent="0.25">
      <c r="A45" s="750" t="s">
        <v>97</v>
      </c>
      <c r="B45" s="750" t="s">
        <v>95</v>
      </c>
      <c r="C45" s="751">
        <v>718002</v>
      </c>
      <c r="D45" s="68" t="s">
        <v>25</v>
      </c>
      <c r="E45" s="73">
        <f t="shared" ref="E45:E84" si="6">SUM(F45:K45)</f>
        <v>0</v>
      </c>
      <c r="F45" s="120">
        <v>0</v>
      </c>
      <c r="G45" s="121">
        <v>0</v>
      </c>
      <c r="H45" s="303">
        <v>0</v>
      </c>
      <c r="I45" s="303">
        <v>0</v>
      </c>
      <c r="J45" s="303">
        <v>0</v>
      </c>
      <c r="K45" s="122">
        <v>0</v>
      </c>
    </row>
    <row r="46" spans="1:11" outlineLevel="1" x14ac:dyDescent="0.25">
      <c r="A46" s="750"/>
      <c r="B46" s="751"/>
      <c r="C46" s="751"/>
      <c r="D46" s="69" t="s">
        <v>26</v>
      </c>
      <c r="E46" s="73">
        <f t="shared" si="6"/>
        <v>0</v>
      </c>
      <c r="F46" s="123">
        <v>0</v>
      </c>
      <c r="G46" s="124">
        <v>0</v>
      </c>
      <c r="H46" s="304">
        <v>0</v>
      </c>
      <c r="I46" s="304">
        <v>0</v>
      </c>
      <c r="J46" s="304">
        <v>0</v>
      </c>
      <c r="K46" s="125">
        <v>0</v>
      </c>
    </row>
    <row r="47" spans="1:11" outlineLevel="1" x14ac:dyDescent="0.25">
      <c r="A47" s="750"/>
      <c r="B47" s="751"/>
      <c r="C47" s="751"/>
      <c r="D47" s="69" t="s">
        <v>27</v>
      </c>
      <c r="E47" s="73">
        <f t="shared" si="6"/>
        <v>0</v>
      </c>
      <c r="F47" s="123">
        <v>0</v>
      </c>
      <c r="G47" s="124">
        <v>0</v>
      </c>
      <c r="H47" s="304">
        <v>0</v>
      </c>
      <c r="I47" s="304">
        <v>0</v>
      </c>
      <c r="J47" s="304">
        <v>0</v>
      </c>
      <c r="K47" s="125">
        <v>0</v>
      </c>
    </row>
    <row r="48" spans="1:11" outlineLevel="1" x14ac:dyDescent="0.25">
      <c r="A48" s="750"/>
      <c r="B48" s="751"/>
      <c r="C48" s="751"/>
      <c r="D48" s="69" t="s">
        <v>28</v>
      </c>
      <c r="E48" s="73">
        <f t="shared" si="6"/>
        <v>0</v>
      </c>
      <c r="F48" s="123">
        <v>0</v>
      </c>
      <c r="G48" s="124">
        <v>0</v>
      </c>
      <c r="H48" s="304">
        <v>0</v>
      </c>
      <c r="I48" s="304">
        <v>0</v>
      </c>
      <c r="J48" s="304">
        <v>0</v>
      </c>
      <c r="K48" s="125">
        <v>0</v>
      </c>
    </row>
    <row r="49" spans="1:11" outlineLevel="1" x14ac:dyDescent="0.25">
      <c r="A49" s="750"/>
      <c r="B49" s="751"/>
      <c r="C49" s="751"/>
      <c r="D49" s="69" t="s">
        <v>29</v>
      </c>
      <c r="E49" s="73">
        <f t="shared" si="6"/>
        <v>0</v>
      </c>
      <c r="F49" s="123">
        <v>0</v>
      </c>
      <c r="G49" s="124">
        <v>0</v>
      </c>
      <c r="H49" s="304">
        <v>0</v>
      </c>
      <c r="I49" s="304">
        <v>0</v>
      </c>
      <c r="J49" s="304">
        <v>0</v>
      </c>
      <c r="K49" s="125">
        <v>0</v>
      </c>
    </row>
    <row r="50" spans="1:11" outlineLevel="1" x14ac:dyDescent="0.25">
      <c r="A50" s="750"/>
      <c r="B50" s="751"/>
      <c r="C50" s="751"/>
      <c r="D50" s="69" t="s">
        <v>30</v>
      </c>
      <c r="E50" s="73">
        <f t="shared" si="6"/>
        <v>0</v>
      </c>
      <c r="F50" s="123">
        <v>0</v>
      </c>
      <c r="G50" s="124">
        <v>0</v>
      </c>
      <c r="H50" s="304">
        <v>0</v>
      </c>
      <c r="I50" s="304">
        <v>0</v>
      </c>
      <c r="J50" s="304">
        <v>0</v>
      </c>
      <c r="K50" s="125">
        <v>0</v>
      </c>
    </row>
    <row r="51" spans="1:11" outlineLevel="1" x14ac:dyDescent="0.25">
      <c r="A51" s="750"/>
      <c r="B51" s="751"/>
      <c r="C51" s="751"/>
      <c r="D51" s="69" t="s">
        <v>31</v>
      </c>
      <c r="E51" s="73">
        <f t="shared" si="6"/>
        <v>0</v>
      </c>
      <c r="F51" s="123">
        <v>0</v>
      </c>
      <c r="G51" s="124">
        <v>0</v>
      </c>
      <c r="H51" s="304">
        <v>0</v>
      </c>
      <c r="I51" s="304">
        <v>0</v>
      </c>
      <c r="J51" s="304">
        <v>0</v>
      </c>
      <c r="K51" s="125">
        <v>0</v>
      </c>
    </row>
    <row r="52" spans="1:11" outlineLevel="1" x14ac:dyDescent="0.25">
      <c r="A52" s="750"/>
      <c r="B52" s="751"/>
      <c r="C52" s="751"/>
      <c r="D52" s="69" t="s">
        <v>32</v>
      </c>
      <c r="E52" s="73">
        <f t="shared" si="6"/>
        <v>0</v>
      </c>
      <c r="F52" s="123">
        <v>0</v>
      </c>
      <c r="G52" s="124">
        <v>0</v>
      </c>
      <c r="H52" s="304">
        <v>0</v>
      </c>
      <c r="I52" s="304">
        <v>0</v>
      </c>
      <c r="J52" s="304">
        <v>0</v>
      </c>
      <c r="K52" s="125">
        <v>0</v>
      </c>
    </row>
    <row r="53" spans="1:11" outlineLevel="1" x14ac:dyDescent="0.25">
      <c r="A53" s="750"/>
      <c r="B53" s="751"/>
      <c r="C53" s="751"/>
      <c r="D53" s="69" t="s">
        <v>33</v>
      </c>
      <c r="E53" s="73">
        <f t="shared" si="6"/>
        <v>0</v>
      </c>
      <c r="F53" s="123">
        <v>0</v>
      </c>
      <c r="G53" s="124">
        <v>0</v>
      </c>
      <c r="H53" s="304">
        <v>0</v>
      </c>
      <c r="I53" s="304">
        <v>0</v>
      </c>
      <c r="J53" s="304">
        <v>0</v>
      </c>
      <c r="K53" s="125">
        <v>0</v>
      </c>
    </row>
    <row r="54" spans="1:11" ht="15.75" outlineLevel="1" thickBot="1" x14ac:dyDescent="0.3">
      <c r="A54" s="750"/>
      <c r="B54" s="751"/>
      <c r="C54" s="751"/>
      <c r="D54" s="70" t="s">
        <v>34</v>
      </c>
      <c r="E54" s="74">
        <f t="shared" si="6"/>
        <v>0</v>
      </c>
      <c r="F54" s="126">
        <v>0</v>
      </c>
      <c r="G54" s="127">
        <v>0</v>
      </c>
      <c r="H54" s="305">
        <v>0</v>
      </c>
      <c r="I54" s="305">
        <v>0</v>
      </c>
      <c r="J54" s="305">
        <v>0</v>
      </c>
      <c r="K54" s="128">
        <v>0</v>
      </c>
    </row>
    <row r="55" spans="1:11" outlineLevel="1" x14ac:dyDescent="0.25">
      <c r="A55" s="750" t="s">
        <v>98</v>
      </c>
      <c r="B55" s="751"/>
      <c r="C55" s="751"/>
      <c r="D55" s="68" t="s">
        <v>25</v>
      </c>
      <c r="E55" s="73">
        <f t="shared" si="6"/>
        <v>0</v>
      </c>
      <c r="F55" s="120">
        <v>0</v>
      </c>
      <c r="G55" s="121">
        <v>0</v>
      </c>
      <c r="H55" s="303">
        <v>0</v>
      </c>
      <c r="I55" s="303">
        <v>0</v>
      </c>
      <c r="J55" s="303">
        <v>0</v>
      </c>
      <c r="K55" s="122">
        <v>0</v>
      </c>
    </row>
    <row r="56" spans="1:11" outlineLevel="1" x14ac:dyDescent="0.25">
      <c r="A56" s="750"/>
      <c r="B56" s="751"/>
      <c r="C56" s="751"/>
      <c r="D56" s="69" t="s">
        <v>26</v>
      </c>
      <c r="E56" s="73">
        <f t="shared" si="6"/>
        <v>0</v>
      </c>
      <c r="F56" s="123">
        <v>0</v>
      </c>
      <c r="G56" s="124">
        <v>0</v>
      </c>
      <c r="H56" s="304">
        <v>0</v>
      </c>
      <c r="I56" s="304">
        <v>0</v>
      </c>
      <c r="J56" s="304">
        <v>0</v>
      </c>
      <c r="K56" s="125">
        <v>0</v>
      </c>
    </row>
    <row r="57" spans="1:11" outlineLevel="1" x14ac:dyDescent="0.25">
      <c r="A57" s="750"/>
      <c r="B57" s="751"/>
      <c r="C57" s="751"/>
      <c r="D57" s="69" t="s">
        <v>27</v>
      </c>
      <c r="E57" s="73">
        <f t="shared" si="6"/>
        <v>0</v>
      </c>
      <c r="F57" s="123">
        <v>0</v>
      </c>
      <c r="G57" s="124">
        <v>0</v>
      </c>
      <c r="H57" s="304">
        <v>0</v>
      </c>
      <c r="I57" s="304">
        <v>0</v>
      </c>
      <c r="J57" s="304">
        <v>0</v>
      </c>
      <c r="K57" s="125">
        <v>0</v>
      </c>
    </row>
    <row r="58" spans="1:11" outlineLevel="1" x14ac:dyDescent="0.25">
      <c r="A58" s="750"/>
      <c r="B58" s="751"/>
      <c r="C58" s="751"/>
      <c r="D58" s="69" t="s">
        <v>28</v>
      </c>
      <c r="E58" s="73">
        <f t="shared" si="6"/>
        <v>0</v>
      </c>
      <c r="F58" s="123">
        <v>0</v>
      </c>
      <c r="G58" s="124">
        <v>0</v>
      </c>
      <c r="H58" s="304">
        <v>0</v>
      </c>
      <c r="I58" s="304">
        <v>0</v>
      </c>
      <c r="J58" s="304">
        <v>0</v>
      </c>
      <c r="K58" s="125">
        <v>0</v>
      </c>
    </row>
    <row r="59" spans="1:11" outlineLevel="1" x14ac:dyDescent="0.25">
      <c r="A59" s="750"/>
      <c r="B59" s="751"/>
      <c r="C59" s="751"/>
      <c r="D59" s="69" t="s">
        <v>29</v>
      </c>
      <c r="E59" s="73">
        <f t="shared" si="6"/>
        <v>0</v>
      </c>
      <c r="F59" s="123">
        <v>0</v>
      </c>
      <c r="G59" s="124">
        <v>0</v>
      </c>
      <c r="H59" s="304">
        <v>0</v>
      </c>
      <c r="I59" s="304">
        <v>0</v>
      </c>
      <c r="J59" s="304">
        <v>0</v>
      </c>
      <c r="K59" s="125">
        <v>0</v>
      </c>
    </row>
    <row r="60" spans="1:11" outlineLevel="1" x14ac:dyDescent="0.25">
      <c r="A60" s="750"/>
      <c r="B60" s="751"/>
      <c r="C60" s="751"/>
      <c r="D60" s="69" t="s">
        <v>30</v>
      </c>
      <c r="E60" s="73">
        <f t="shared" si="6"/>
        <v>0</v>
      </c>
      <c r="F60" s="123">
        <v>0</v>
      </c>
      <c r="G60" s="124">
        <v>0</v>
      </c>
      <c r="H60" s="304">
        <v>0</v>
      </c>
      <c r="I60" s="304">
        <v>0</v>
      </c>
      <c r="J60" s="304">
        <v>0</v>
      </c>
      <c r="K60" s="125">
        <v>0</v>
      </c>
    </row>
    <row r="61" spans="1:11" outlineLevel="1" x14ac:dyDescent="0.25">
      <c r="A61" s="750"/>
      <c r="B61" s="751"/>
      <c r="C61" s="751"/>
      <c r="D61" s="69" t="s">
        <v>31</v>
      </c>
      <c r="E61" s="73">
        <f t="shared" si="6"/>
        <v>0</v>
      </c>
      <c r="F61" s="123">
        <v>0</v>
      </c>
      <c r="G61" s="124">
        <v>0</v>
      </c>
      <c r="H61" s="304">
        <v>0</v>
      </c>
      <c r="I61" s="304">
        <v>0</v>
      </c>
      <c r="J61" s="304">
        <v>0</v>
      </c>
      <c r="K61" s="125">
        <v>0</v>
      </c>
    </row>
    <row r="62" spans="1:11" outlineLevel="1" x14ac:dyDescent="0.25">
      <c r="A62" s="750"/>
      <c r="B62" s="751"/>
      <c r="C62" s="751"/>
      <c r="D62" s="69" t="s">
        <v>32</v>
      </c>
      <c r="E62" s="73">
        <f t="shared" si="6"/>
        <v>0</v>
      </c>
      <c r="F62" s="123">
        <v>0</v>
      </c>
      <c r="G62" s="124">
        <v>0</v>
      </c>
      <c r="H62" s="304">
        <v>0</v>
      </c>
      <c r="I62" s="304">
        <v>0</v>
      </c>
      <c r="J62" s="304">
        <v>0</v>
      </c>
      <c r="K62" s="125">
        <v>0</v>
      </c>
    </row>
    <row r="63" spans="1:11" outlineLevel="1" x14ac:dyDescent="0.25">
      <c r="A63" s="750"/>
      <c r="B63" s="751"/>
      <c r="C63" s="751"/>
      <c r="D63" s="69" t="s">
        <v>33</v>
      </c>
      <c r="E63" s="73">
        <f t="shared" si="6"/>
        <v>0</v>
      </c>
      <c r="F63" s="123">
        <v>0</v>
      </c>
      <c r="G63" s="124">
        <v>0</v>
      </c>
      <c r="H63" s="304">
        <v>0</v>
      </c>
      <c r="I63" s="304">
        <v>0</v>
      </c>
      <c r="J63" s="304">
        <v>0</v>
      </c>
      <c r="K63" s="125">
        <v>0</v>
      </c>
    </row>
    <row r="64" spans="1:11" ht="15.75" outlineLevel="1" thickBot="1" x14ac:dyDescent="0.3">
      <c r="A64" s="750"/>
      <c r="B64" s="751"/>
      <c r="C64" s="751"/>
      <c r="D64" s="70" t="s">
        <v>34</v>
      </c>
      <c r="E64" s="74">
        <f t="shared" si="6"/>
        <v>0</v>
      </c>
      <c r="F64" s="126">
        <v>0</v>
      </c>
      <c r="G64" s="127">
        <v>0</v>
      </c>
      <c r="H64" s="305">
        <v>0</v>
      </c>
      <c r="I64" s="305">
        <v>0</v>
      </c>
      <c r="J64" s="305">
        <v>0</v>
      </c>
      <c r="K64" s="128">
        <v>0</v>
      </c>
    </row>
    <row r="65" spans="1:11" outlineLevel="1" x14ac:dyDescent="0.25">
      <c r="A65" s="750" t="s">
        <v>99</v>
      </c>
      <c r="B65" s="751"/>
      <c r="C65" s="751"/>
      <c r="D65" s="68" t="s">
        <v>25</v>
      </c>
      <c r="E65" s="73">
        <f t="shared" si="6"/>
        <v>0</v>
      </c>
      <c r="F65" s="120">
        <v>0</v>
      </c>
      <c r="G65" s="121">
        <v>0</v>
      </c>
      <c r="H65" s="303">
        <v>0</v>
      </c>
      <c r="I65" s="303">
        <v>0</v>
      </c>
      <c r="J65" s="303">
        <v>0</v>
      </c>
      <c r="K65" s="122">
        <v>0</v>
      </c>
    </row>
    <row r="66" spans="1:11" outlineLevel="1" x14ac:dyDescent="0.25">
      <c r="A66" s="750"/>
      <c r="B66" s="751"/>
      <c r="C66" s="751"/>
      <c r="D66" s="69" t="s">
        <v>26</v>
      </c>
      <c r="E66" s="73">
        <f t="shared" si="6"/>
        <v>0</v>
      </c>
      <c r="F66" s="123">
        <v>0</v>
      </c>
      <c r="G66" s="124">
        <v>0</v>
      </c>
      <c r="H66" s="304">
        <v>0</v>
      </c>
      <c r="I66" s="304">
        <v>0</v>
      </c>
      <c r="J66" s="304">
        <v>0</v>
      </c>
      <c r="K66" s="125">
        <v>0</v>
      </c>
    </row>
    <row r="67" spans="1:11" outlineLevel="1" x14ac:dyDescent="0.25">
      <c r="A67" s="750"/>
      <c r="B67" s="751"/>
      <c r="C67" s="751"/>
      <c r="D67" s="69" t="s">
        <v>27</v>
      </c>
      <c r="E67" s="73">
        <f t="shared" si="6"/>
        <v>0</v>
      </c>
      <c r="F67" s="123">
        <v>0</v>
      </c>
      <c r="G67" s="124">
        <v>0</v>
      </c>
      <c r="H67" s="304">
        <v>0</v>
      </c>
      <c r="I67" s="304">
        <v>0</v>
      </c>
      <c r="J67" s="304">
        <v>0</v>
      </c>
      <c r="K67" s="125">
        <v>0</v>
      </c>
    </row>
    <row r="68" spans="1:11" outlineLevel="1" x14ac:dyDescent="0.25">
      <c r="A68" s="750"/>
      <c r="B68" s="751"/>
      <c r="C68" s="751"/>
      <c r="D68" s="69" t="s">
        <v>28</v>
      </c>
      <c r="E68" s="73">
        <f t="shared" si="6"/>
        <v>0</v>
      </c>
      <c r="F68" s="123">
        <v>0</v>
      </c>
      <c r="G68" s="124">
        <v>0</v>
      </c>
      <c r="H68" s="304">
        <v>0</v>
      </c>
      <c r="I68" s="304">
        <v>0</v>
      </c>
      <c r="J68" s="304">
        <v>0</v>
      </c>
      <c r="K68" s="125">
        <v>0</v>
      </c>
    </row>
    <row r="69" spans="1:11" outlineLevel="1" x14ac:dyDescent="0.25">
      <c r="A69" s="750"/>
      <c r="B69" s="751"/>
      <c r="C69" s="751"/>
      <c r="D69" s="69" t="s">
        <v>29</v>
      </c>
      <c r="E69" s="73">
        <f t="shared" si="6"/>
        <v>0</v>
      </c>
      <c r="F69" s="123">
        <v>0</v>
      </c>
      <c r="G69" s="124">
        <v>0</v>
      </c>
      <c r="H69" s="304">
        <v>0</v>
      </c>
      <c r="I69" s="304">
        <v>0</v>
      </c>
      <c r="J69" s="304">
        <v>0</v>
      </c>
      <c r="K69" s="125">
        <v>0</v>
      </c>
    </row>
    <row r="70" spans="1:11" outlineLevel="1" x14ac:dyDescent="0.25">
      <c r="A70" s="750"/>
      <c r="B70" s="751"/>
      <c r="C70" s="751"/>
      <c r="D70" s="69" t="s">
        <v>30</v>
      </c>
      <c r="E70" s="73">
        <f t="shared" si="6"/>
        <v>0</v>
      </c>
      <c r="F70" s="123">
        <v>0</v>
      </c>
      <c r="G70" s="124">
        <v>0</v>
      </c>
      <c r="H70" s="304">
        <v>0</v>
      </c>
      <c r="I70" s="304">
        <v>0</v>
      </c>
      <c r="J70" s="304">
        <v>0</v>
      </c>
      <c r="K70" s="125">
        <v>0</v>
      </c>
    </row>
    <row r="71" spans="1:11" outlineLevel="1" x14ac:dyDescent="0.25">
      <c r="A71" s="750"/>
      <c r="B71" s="751"/>
      <c r="C71" s="751"/>
      <c r="D71" s="69" t="s">
        <v>31</v>
      </c>
      <c r="E71" s="73">
        <f t="shared" si="6"/>
        <v>0</v>
      </c>
      <c r="F71" s="123">
        <v>0</v>
      </c>
      <c r="G71" s="124">
        <v>0</v>
      </c>
      <c r="H71" s="304">
        <v>0</v>
      </c>
      <c r="I71" s="304">
        <v>0</v>
      </c>
      <c r="J71" s="304">
        <v>0</v>
      </c>
      <c r="K71" s="125">
        <v>0</v>
      </c>
    </row>
    <row r="72" spans="1:11" outlineLevel="1" x14ac:dyDescent="0.25">
      <c r="A72" s="750"/>
      <c r="B72" s="751"/>
      <c r="C72" s="751"/>
      <c r="D72" s="69" t="s">
        <v>32</v>
      </c>
      <c r="E72" s="73">
        <f t="shared" si="6"/>
        <v>0</v>
      </c>
      <c r="F72" s="123">
        <v>0</v>
      </c>
      <c r="G72" s="124">
        <v>0</v>
      </c>
      <c r="H72" s="304">
        <v>0</v>
      </c>
      <c r="I72" s="304">
        <v>0</v>
      </c>
      <c r="J72" s="304">
        <v>0</v>
      </c>
      <c r="K72" s="125">
        <v>0</v>
      </c>
    </row>
    <row r="73" spans="1:11" outlineLevel="1" x14ac:dyDescent="0.25">
      <c r="A73" s="750"/>
      <c r="B73" s="751"/>
      <c r="C73" s="751"/>
      <c r="D73" s="69" t="s">
        <v>33</v>
      </c>
      <c r="E73" s="73">
        <f t="shared" si="6"/>
        <v>0</v>
      </c>
      <c r="F73" s="123">
        <v>0</v>
      </c>
      <c r="G73" s="124">
        <v>0</v>
      </c>
      <c r="H73" s="304">
        <v>0</v>
      </c>
      <c r="I73" s="304">
        <v>0</v>
      </c>
      <c r="J73" s="304">
        <v>0</v>
      </c>
      <c r="K73" s="125">
        <v>0</v>
      </c>
    </row>
    <row r="74" spans="1:11" ht="15.75" outlineLevel="1" thickBot="1" x14ac:dyDescent="0.3">
      <c r="A74" s="750"/>
      <c r="B74" s="751"/>
      <c r="C74" s="751"/>
      <c r="D74" s="70" t="s">
        <v>34</v>
      </c>
      <c r="E74" s="74">
        <f t="shared" si="6"/>
        <v>0</v>
      </c>
      <c r="F74" s="126">
        <v>0</v>
      </c>
      <c r="G74" s="127">
        <v>0</v>
      </c>
      <c r="H74" s="305">
        <v>0</v>
      </c>
      <c r="I74" s="305">
        <v>0</v>
      </c>
      <c r="J74" s="305">
        <v>0</v>
      </c>
      <c r="K74" s="128">
        <v>0</v>
      </c>
    </row>
    <row r="75" spans="1:11" outlineLevel="1" x14ac:dyDescent="0.25">
      <c r="A75" s="750" t="s">
        <v>94</v>
      </c>
      <c r="B75" s="751" t="s">
        <v>80</v>
      </c>
      <c r="C75" s="751">
        <v>637001</v>
      </c>
      <c r="D75" s="68" t="s">
        <v>25</v>
      </c>
      <c r="E75" s="73">
        <f t="shared" si="6"/>
        <v>0</v>
      </c>
      <c r="F75" s="120">
        <v>0</v>
      </c>
      <c r="G75" s="121">
        <v>0</v>
      </c>
      <c r="H75" s="303">
        <v>0</v>
      </c>
      <c r="I75" s="303">
        <v>0</v>
      </c>
      <c r="J75" s="303">
        <v>0</v>
      </c>
      <c r="K75" s="122">
        <v>0</v>
      </c>
    </row>
    <row r="76" spans="1:11" outlineLevel="1" x14ac:dyDescent="0.25">
      <c r="A76" s="750"/>
      <c r="B76" s="751"/>
      <c r="C76" s="751"/>
      <c r="D76" s="69" t="s">
        <v>26</v>
      </c>
      <c r="E76" s="73">
        <f t="shared" si="6"/>
        <v>0</v>
      </c>
      <c r="F76" s="123">
        <v>0</v>
      </c>
      <c r="G76" s="124">
        <v>0</v>
      </c>
      <c r="H76" s="304">
        <v>0</v>
      </c>
      <c r="I76" s="304">
        <v>0</v>
      </c>
      <c r="J76" s="304">
        <v>0</v>
      </c>
      <c r="K76" s="125">
        <v>0</v>
      </c>
    </row>
    <row r="77" spans="1:11" outlineLevel="1" x14ac:dyDescent="0.25">
      <c r="A77" s="750"/>
      <c r="B77" s="751"/>
      <c r="C77" s="751"/>
      <c r="D77" s="69" t="s">
        <v>27</v>
      </c>
      <c r="E77" s="73">
        <f t="shared" si="6"/>
        <v>0</v>
      </c>
      <c r="F77" s="123">
        <v>0</v>
      </c>
      <c r="G77" s="124">
        <v>0</v>
      </c>
      <c r="H77" s="304">
        <v>0</v>
      </c>
      <c r="I77" s="304">
        <v>0</v>
      </c>
      <c r="J77" s="304">
        <v>0</v>
      </c>
      <c r="K77" s="125">
        <v>0</v>
      </c>
    </row>
    <row r="78" spans="1:11" outlineLevel="1" x14ac:dyDescent="0.25">
      <c r="A78" s="750"/>
      <c r="B78" s="751"/>
      <c r="C78" s="751"/>
      <c r="D78" s="69" t="s">
        <v>28</v>
      </c>
      <c r="E78" s="73">
        <f t="shared" si="6"/>
        <v>0</v>
      </c>
      <c r="F78" s="123">
        <v>0</v>
      </c>
      <c r="G78" s="124">
        <v>0</v>
      </c>
      <c r="H78" s="304">
        <v>0</v>
      </c>
      <c r="I78" s="304">
        <v>0</v>
      </c>
      <c r="J78" s="304">
        <v>0</v>
      </c>
      <c r="K78" s="125">
        <v>0</v>
      </c>
    </row>
    <row r="79" spans="1:11" outlineLevel="1" x14ac:dyDescent="0.25">
      <c r="A79" s="750"/>
      <c r="B79" s="751"/>
      <c r="C79" s="751"/>
      <c r="D79" s="69" t="s">
        <v>29</v>
      </c>
      <c r="E79" s="73">
        <f t="shared" si="6"/>
        <v>0</v>
      </c>
      <c r="F79" s="123">
        <v>0</v>
      </c>
      <c r="G79" s="124">
        <v>0</v>
      </c>
      <c r="H79" s="304">
        <v>0</v>
      </c>
      <c r="I79" s="304">
        <v>0</v>
      </c>
      <c r="J79" s="304">
        <v>0</v>
      </c>
      <c r="K79" s="125">
        <v>0</v>
      </c>
    </row>
    <row r="80" spans="1:11" outlineLevel="1" x14ac:dyDescent="0.25">
      <c r="A80" s="750"/>
      <c r="B80" s="751"/>
      <c r="C80" s="751"/>
      <c r="D80" s="69" t="s">
        <v>30</v>
      </c>
      <c r="E80" s="73">
        <f t="shared" si="6"/>
        <v>0</v>
      </c>
      <c r="F80" s="123">
        <v>0</v>
      </c>
      <c r="G80" s="124">
        <v>0</v>
      </c>
      <c r="H80" s="304">
        <v>0</v>
      </c>
      <c r="I80" s="304">
        <v>0</v>
      </c>
      <c r="J80" s="304">
        <v>0</v>
      </c>
      <c r="K80" s="125">
        <v>0</v>
      </c>
    </row>
    <row r="81" spans="1:11" outlineLevel="1" x14ac:dyDescent="0.25">
      <c r="A81" s="750"/>
      <c r="B81" s="751"/>
      <c r="C81" s="751"/>
      <c r="D81" s="69" t="s">
        <v>31</v>
      </c>
      <c r="E81" s="73">
        <f t="shared" si="6"/>
        <v>0</v>
      </c>
      <c r="F81" s="123">
        <v>0</v>
      </c>
      <c r="G81" s="124">
        <v>0</v>
      </c>
      <c r="H81" s="304">
        <v>0</v>
      </c>
      <c r="I81" s="304">
        <v>0</v>
      </c>
      <c r="J81" s="304">
        <v>0</v>
      </c>
      <c r="K81" s="125">
        <v>0</v>
      </c>
    </row>
    <row r="82" spans="1:11" outlineLevel="1" x14ac:dyDescent="0.25">
      <c r="A82" s="750"/>
      <c r="B82" s="751"/>
      <c r="C82" s="751"/>
      <c r="D82" s="69" t="s">
        <v>32</v>
      </c>
      <c r="E82" s="73">
        <f t="shared" si="6"/>
        <v>0</v>
      </c>
      <c r="F82" s="123">
        <v>0</v>
      </c>
      <c r="G82" s="124">
        <v>0</v>
      </c>
      <c r="H82" s="304">
        <v>0</v>
      </c>
      <c r="I82" s="304">
        <v>0</v>
      </c>
      <c r="J82" s="304">
        <v>0</v>
      </c>
      <c r="K82" s="125">
        <v>0</v>
      </c>
    </row>
    <row r="83" spans="1:11" outlineLevel="1" x14ac:dyDescent="0.25">
      <c r="A83" s="750"/>
      <c r="B83" s="751"/>
      <c r="C83" s="751"/>
      <c r="D83" s="69" t="s">
        <v>33</v>
      </c>
      <c r="E83" s="73">
        <f t="shared" si="6"/>
        <v>0</v>
      </c>
      <c r="F83" s="123">
        <v>0</v>
      </c>
      <c r="G83" s="124">
        <v>0</v>
      </c>
      <c r="H83" s="304">
        <v>0</v>
      </c>
      <c r="I83" s="304">
        <v>0</v>
      </c>
      <c r="J83" s="304">
        <v>0</v>
      </c>
      <c r="K83" s="125">
        <v>0</v>
      </c>
    </row>
    <row r="84" spans="1:11" ht="15.75" outlineLevel="1" thickBot="1" x14ac:dyDescent="0.3">
      <c r="A84" s="750"/>
      <c r="B84" s="751"/>
      <c r="C84" s="751"/>
      <c r="D84" s="70" t="s">
        <v>34</v>
      </c>
      <c r="E84" s="74">
        <f t="shared" si="6"/>
        <v>0</v>
      </c>
      <c r="F84" s="126">
        <v>0</v>
      </c>
      <c r="G84" s="127">
        <v>0</v>
      </c>
      <c r="H84" s="305">
        <v>0</v>
      </c>
      <c r="I84" s="305">
        <v>0</v>
      </c>
      <c r="J84" s="305">
        <v>0</v>
      </c>
      <c r="K84" s="128">
        <v>0</v>
      </c>
    </row>
  </sheetData>
  <mergeCells count="27">
    <mergeCell ref="A3:C3"/>
    <mergeCell ref="A24:A33"/>
    <mergeCell ref="B24:B33"/>
    <mergeCell ref="C24:C33"/>
    <mergeCell ref="A34:C34"/>
    <mergeCell ref="A4:A13"/>
    <mergeCell ref="B4:B13"/>
    <mergeCell ref="C4:C13"/>
    <mergeCell ref="A14:A23"/>
    <mergeCell ref="B14:B23"/>
    <mergeCell ref="C14:C23"/>
    <mergeCell ref="A1:D1"/>
    <mergeCell ref="A65:A74"/>
    <mergeCell ref="B65:B74"/>
    <mergeCell ref="C65:C74"/>
    <mergeCell ref="A75:A84"/>
    <mergeCell ref="B75:B84"/>
    <mergeCell ref="C75:C84"/>
    <mergeCell ref="A45:A54"/>
    <mergeCell ref="B45:B54"/>
    <mergeCell ref="C45:C54"/>
    <mergeCell ref="A55:A64"/>
    <mergeCell ref="B55:B64"/>
    <mergeCell ref="C55:C64"/>
    <mergeCell ref="A35:A44"/>
    <mergeCell ref="B35:B44"/>
    <mergeCell ref="C35:C44"/>
  </mergeCells>
  <pageMargins left="0.7" right="0.7" top="0.75" bottom="0.75" header="0.3" footer="0.3"/>
  <pageSetup paperSize="9" scale="3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CC"/>
  </sheetPr>
  <dimension ref="A1:AI13"/>
  <sheetViews>
    <sheetView view="pageBreakPreview" zoomScale="90" zoomScaleNormal="100" zoomScaleSheetLayoutView="90" workbookViewId="0">
      <selection activeCell="AF10" sqref="AF10:AG10"/>
    </sheetView>
  </sheetViews>
  <sheetFormatPr defaultColWidth="8.7109375" defaultRowHeight="12" x14ac:dyDescent="0.2"/>
  <cols>
    <col min="1" max="1" width="46.28515625" style="147" bestFit="1" customWidth="1"/>
    <col min="2" max="2" width="5.28515625" style="147" bestFit="1" customWidth="1"/>
    <col min="3" max="3" width="3.28515625" style="147" customWidth="1"/>
    <col min="4" max="25" width="3.7109375" style="147" customWidth="1"/>
    <col min="26" max="31" width="8" style="147" customWidth="1"/>
    <col min="32" max="32" width="10" style="147" customWidth="1"/>
    <col min="33" max="33" width="10.7109375" style="148" customWidth="1"/>
    <col min="34" max="35" width="10.7109375" style="147" customWidth="1"/>
    <col min="36" max="16384" width="8.7109375" style="147"/>
  </cols>
  <sheetData>
    <row r="1" spans="1:35" ht="12.75" thickBot="1" x14ac:dyDescent="0.25"/>
    <row r="2" spans="1:35" ht="36.75" customHeight="1" x14ac:dyDescent="0.2">
      <c r="A2" s="293" t="s">
        <v>123</v>
      </c>
      <c r="B2" s="294" t="s">
        <v>1</v>
      </c>
      <c r="C2" s="284" t="s">
        <v>124</v>
      </c>
      <c r="D2" s="285" t="s">
        <v>125</v>
      </c>
      <c r="E2" s="285" t="s">
        <v>126</v>
      </c>
      <c r="F2" s="285" t="s">
        <v>127</v>
      </c>
      <c r="G2" s="285" t="s">
        <v>128</v>
      </c>
      <c r="H2" s="285" t="s">
        <v>129</v>
      </c>
      <c r="I2" s="285" t="s">
        <v>130</v>
      </c>
      <c r="J2" s="285" t="s">
        <v>131</v>
      </c>
      <c r="K2" s="285" t="s">
        <v>132</v>
      </c>
      <c r="L2" s="285" t="s">
        <v>133</v>
      </c>
      <c r="M2" s="285" t="s">
        <v>134</v>
      </c>
      <c r="N2" s="286" t="s">
        <v>135</v>
      </c>
      <c r="O2" s="285" t="s">
        <v>136</v>
      </c>
      <c r="P2" s="285" t="s">
        <v>137</v>
      </c>
      <c r="Q2" s="285" t="s">
        <v>138</v>
      </c>
      <c r="R2" s="285" t="s">
        <v>139</v>
      </c>
      <c r="S2" s="285" t="s">
        <v>140</v>
      </c>
      <c r="T2" s="285" t="s">
        <v>141</v>
      </c>
      <c r="U2" s="285" t="s">
        <v>142</v>
      </c>
      <c r="V2" s="285" t="s">
        <v>143</v>
      </c>
      <c r="W2" s="285" t="s">
        <v>144</v>
      </c>
      <c r="X2" s="285" t="s">
        <v>145</v>
      </c>
      <c r="Y2" s="286" t="s">
        <v>146</v>
      </c>
      <c r="Z2" s="270" t="s">
        <v>147</v>
      </c>
      <c r="AA2" s="271" t="s">
        <v>148</v>
      </c>
      <c r="AB2" s="271" t="s">
        <v>149</v>
      </c>
      <c r="AC2" s="271" t="s">
        <v>150</v>
      </c>
      <c r="AD2" s="271" t="s">
        <v>151</v>
      </c>
      <c r="AE2" s="271" t="s">
        <v>152</v>
      </c>
      <c r="AF2" s="270" t="s">
        <v>153</v>
      </c>
      <c r="AG2" s="263" t="s">
        <v>154</v>
      </c>
      <c r="AH2" s="149"/>
      <c r="AI2" s="149"/>
    </row>
    <row r="3" spans="1:35" ht="14.25" customHeight="1" x14ac:dyDescent="0.2">
      <c r="A3" s="150"/>
      <c r="B3" s="151"/>
      <c r="C3" s="287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9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9"/>
      <c r="Z3" s="272"/>
      <c r="AA3" s="273"/>
      <c r="AB3" s="273"/>
      <c r="AC3" s="273"/>
      <c r="AD3" s="273"/>
      <c r="AE3" s="273"/>
      <c r="AF3" s="272"/>
      <c r="AG3" s="281"/>
      <c r="AH3" s="154"/>
      <c r="AI3" s="154"/>
    </row>
    <row r="4" spans="1:35" x14ac:dyDescent="0.2">
      <c r="A4" s="295" t="s">
        <v>388</v>
      </c>
      <c r="B4" s="155"/>
      <c r="C4" s="326" t="s">
        <v>272</v>
      </c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80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80"/>
      <c r="Z4" s="274"/>
      <c r="AA4" s="275"/>
      <c r="AB4" s="275"/>
      <c r="AC4" s="275"/>
      <c r="AD4" s="275"/>
      <c r="AE4" s="275"/>
      <c r="AF4" s="584"/>
      <c r="AG4" s="585"/>
      <c r="AH4" s="154"/>
    </row>
    <row r="5" spans="1:35" ht="12.75" x14ac:dyDescent="0.2">
      <c r="A5" s="654" t="s">
        <v>387</v>
      </c>
      <c r="B5" s="155"/>
      <c r="C5" s="278">
        <v>1</v>
      </c>
      <c r="D5" s="279">
        <v>1</v>
      </c>
      <c r="E5" s="279">
        <v>1</v>
      </c>
      <c r="F5" s="279">
        <v>1</v>
      </c>
      <c r="G5" s="279">
        <v>1</v>
      </c>
      <c r="H5" s="279"/>
      <c r="I5" s="279"/>
      <c r="J5" s="279"/>
      <c r="K5" s="279"/>
      <c r="L5" s="279"/>
      <c r="M5" s="279"/>
      <c r="N5" s="280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588">
        <f>COUNTA(C5:Y5)*21</f>
        <v>105</v>
      </c>
      <c r="AA5" s="589">
        <f>COUNTA(C5:Y5)*21</f>
        <v>105</v>
      </c>
      <c r="AB5" s="291"/>
      <c r="AC5" s="291">
        <v>0.3</v>
      </c>
      <c r="AD5" s="291"/>
      <c r="AE5" s="655">
        <v>630</v>
      </c>
      <c r="AF5" s="586">
        <f t="shared" ref="AF5" si="0">Z5*AB5*AD5</f>
        <v>0</v>
      </c>
      <c r="AG5" s="587">
        <f t="shared" ref="AG5" si="1">AA5*AC5*AE5</f>
        <v>19845</v>
      </c>
      <c r="AH5" s="154"/>
    </row>
    <row r="6" spans="1:35" ht="12.75" x14ac:dyDescent="0.2">
      <c r="A6" s="654" t="s">
        <v>386</v>
      </c>
      <c r="B6" s="155"/>
      <c r="C6" s="278">
        <v>1</v>
      </c>
      <c r="D6" s="279">
        <v>1</v>
      </c>
      <c r="E6" s="279">
        <v>1</v>
      </c>
      <c r="F6" s="279">
        <v>1</v>
      </c>
      <c r="G6" s="279">
        <v>1</v>
      </c>
      <c r="H6" s="279">
        <v>1</v>
      </c>
      <c r="I6" s="279">
        <v>1</v>
      </c>
      <c r="J6" s="279">
        <v>1</v>
      </c>
      <c r="K6" s="279">
        <v>1</v>
      </c>
      <c r="L6" s="279">
        <v>1</v>
      </c>
      <c r="M6" s="279">
        <v>1</v>
      </c>
      <c r="N6" s="280">
        <v>1</v>
      </c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588">
        <f>COUNTA(C6:Y6)*21</f>
        <v>252</v>
      </c>
      <c r="AA6" s="589">
        <f t="shared" ref="AA6" si="2">COUNTA(C6:Y6)*21</f>
        <v>252</v>
      </c>
      <c r="AB6" s="291">
        <v>3</v>
      </c>
      <c r="AC6" s="291">
        <v>2</v>
      </c>
      <c r="AD6" s="291">
        <v>113</v>
      </c>
      <c r="AE6" s="526">
        <v>630</v>
      </c>
      <c r="AF6" s="586">
        <f t="shared" ref="AF6" si="3">Z6*AB6*AD6</f>
        <v>85428</v>
      </c>
      <c r="AG6" s="587">
        <f t="shared" ref="AG6" si="4">AA6*AC6*AE6</f>
        <v>317520</v>
      </c>
      <c r="AH6" s="154"/>
    </row>
    <row r="7" spans="1:35" x14ac:dyDescent="0.2">
      <c r="A7" s="295" t="s">
        <v>326</v>
      </c>
      <c r="B7" s="155"/>
      <c r="C7" s="278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80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528"/>
      <c r="AA7" s="529"/>
      <c r="AB7" s="276"/>
      <c r="AC7" s="276"/>
      <c r="AD7" s="276"/>
      <c r="AE7" s="527"/>
      <c r="AF7" s="586"/>
      <c r="AG7" s="587"/>
      <c r="AH7" s="156"/>
    </row>
    <row r="8" spans="1:35" ht="12.75" x14ac:dyDescent="0.2">
      <c r="A8" s="654" t="s">
        <v>385</v>
      </c>
      <c r="B8" s="155"/>
      <c r="C8" s="278">
        <v>1</v>
      </c>
      <c r="D8" s="279">
        <v>1</v>
      </c>
      <c r="E8" s="279">
        <v>1</v>
      </c>
      <c r="F8" s="279">
        <v>1</v>
      </c>
      <c r="G8" s="279">
        <v>1</v>
      </c>
      <c r="H8" s="279">
        <v>1</v>
      </c>
      <c r="I8" s="279">
        <v>1</v>
      </c>
      <c r="J8" s="279">
        <v>1</v>
      </c>
      <c r="K8" s="279">
        <v>1</v>
      </c>
      <c r="L8" s="279">
        <v>1</v>
      </c>
      <c r="M8" s="279">
        <v>1</v>
      </c>
      <c r="N8" s="280">
        <v>1</v>
      </c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588">
        <f>COUNTA(C8:Y8)*21</f>
        <v>252</v>
      </c>
      <c r="AA8" s="589">
        <f t="shared" ref="AA8" si="5">COUNTA(C8:Y8)*21</f>
        <v>252</v>
      </c>
      <c r="AB8" s="291">
        <v>1</v>
      </c>
      <c r="AC8" s="291"/>
      <c r="AD8" s="291">
        <v>113</v>
      </c>
      <c r="AE8" s="526"/>
      <c r="AF8" s="586">
        <f t="shared" ref="AF8" si="6">Z8*AB8*AD8</f>
        <v>28476</v>
      </c>
      <c r="AG8" s="587">
        <f t="shared" ref="AG8" si="7">AA8*AC8*AE8</f>
        <v>0</v>
      </c>
      <c r="AH8" s="156"/>
    </row>
    <row r="9" spans="1:35" ht="13.5" thickBot="1" x14ac:dyDescent="0.25">
      <c r="A9" s="654" t="s">
        <v>389</v>
      </c>
      <c r="B9" s="278"/>
      <c r="C9" s="278"/>
      <c r="D9" s="279"/>
      <c r="E9" s="279"/>
      <c r="F9" s="279"/>
      <c r="G9" s="279"/>
      <c r="H9" s="279"/>
      <c r="I9" s="279">
        <v>1</v>
      </c>
      <c r="J9" s="279">
        <v>1</v>
      </c>
      <c r="K9" s="279">
        <v>1</v>
      </c>
      <c r="L9" s="279">
        <v>1</v>
      </c>
      <c r="M9" s="279">
        <v>1</v>
      </c>
      <c r="N9" s="280">
        <v>1</v>
      </c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588">
        <f>COUNTA(C9:Y9)*21</f>
        <v>126</v>
      </c>
      <c r="AA9" s="589">
        <f t="shared" ref="AA9" si="8">COUNTA(C9:Y9)*21</f>
        <v>126</v>
      </c>
      <c r="AB9" s="291"/>
      <c r="AC9" s="291">
        <v>1</v>
      </c>
      <c r="AD9" s="291"/>
      <c r="AE9" s="526">
        <v>8500</v>
      </c>
      <c r="AF9" s="586">
        <f t="shared" ref="AF9" si="9">Z9*AB9*AD9</f>
        <v>0</v>
      </c>
      <c r="AG9" s="587">
        <f>AC9*AE9</f>
        <v>8500</v>
      </c>
      <c r="AH9" s="156"/>
    </row>
    <row r="10" spans="1:35" ht="12.75" thickBot="1" x14ac:dyDescent="0.25">
      <c r="A10" s="297" t="s">
        <v>157</v>
      </c>
      <c r="B10" s="157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  <c r="X10" s="290"/>
      <c r="Y10" s="290"/>
      <c r="Z10" s="277"/>
      <c r="AA10" s="277"/>
      <c r="AB10" s="277"/>
      <c r="AC10" s="277"/>
      <c r="AD10" s="277"/>
      <c r="AE10" s="277"/>
      <c r="AF10" s="582">
        <f>SUM(AF4:AF8)</f>
        <v>113904</v>
      </c>
      <c r="AG10" s="583">
        <f>SUM(AG4:AG9)</f>
        <v>345865</v>
      </c>
      <c r="AH10" s="158"/>
      <c r="AI10" s="158"/>
    </row>
    <row r="11" spans="1:35" x14ac:dyDescent="0.2">
      <c r="AH11" s="159"/>
      <c r="AI11" s="159"/>
    </row>
    <row r="13" spans="1:35" ht="15.75" x14ac:dyDescent="0.25">
      <c r="AG13" s="160"/>
    </row>
  </sheetData>
  <conditionalFormatting sqref="C4:Y8">
    <cfRule type="colorScale" priority="6">
      <colorScale>
        <cfvo type="num" val="0"/>
        <cfvo type="num" val="1"/>
        <color theme="0"/>
        <color theme="2" tint="-0.249977111117893"/>
      </colorScale>
    </cfRule>
  </conditionalFormatting>
  <conditionalFormatting sqref="I9:Y9">
    <cfRule type="colorScale" priority="5">
      <colorScale>
        <cfvo type="num" val="0"/>
        <cfvo type="num" val="1"/>
        <color theme="0"/>
        <color theme="2" tint="-0.249977111117893"/>
      </colorScale>
    </cfRule>
  </conditionalFormatting>
  <conditionalFormatting sqref="D9:H9">
    <cfRule type="colorScale" priority="2">
      <colorScale>
        <cfvo type="num" val="0"/>
        <cfvo type="num" val="1"/>
        <color theme="0"/>
        <color theme="2" tint="-0.249977111117893"/>
      </colorScale>
    </cfRule>
  </conditionalFormatting>
  <conditionalFormatting sqref="B9:C9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  <pageSetup paperSize="9" scale="38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CC"/>
  </sheetPr>
  <dimension ref="A1:F30"/>
  <sheetViews>
    <sheetView view="pageBreakPreview" zoomScale="90" zoomScaleNormal="100" zoomScaleSheetLayoutView="90" workbookViewId="0">
      <selection activeCell="C24" sqref="C24"/>
    </sheetView>
  </sheetViews>
  <sheetFormatPr defaultColWidth="8.85546875" defaultRowHeight="15" x14ac:dyDescent="0.25"/>
  <cols>
    <col min="1" max="1" width="51.42578125" customWidth="1"/>
    <col min="2" max="2" width="13.42578125" bestFit="1" customWidth="1"/>
    <col min="4" max="4" width="18.28515625" bestFit="1" customWidth="1"/>
    <col min="5" max="5" width="16" bestFit="1" customWidth="1"/>
    <col min="6" max="6" width="48.85546875" customWidth="1"/>
  </cols>
  <sheetData>
    <row r="1" spans="1:6" ht="15.75" thickBot="1" x14ac:dyDescent="0.3"/>
    <row r="2" spans="1:6" ht="15.75" thickBot="1" x14ac:dyDescent="0.3">
      <c r="A2" s="558" t="s">
        <v>337</v>
      </c>
      <c r="B2" s="558" t="s">
        <v>338</v>
      </c>
      <c r="C2" s="558" t="s">
        <v>339</v>
      </c>
      <c r="D2" s="562" t="s">
        <v>340</v>
      </c>
      <c r="E2" s="562" t="s">
        <v>341</v>
      </c>
      <c r="F2" s="558" t="s">
        <v>342</v>
      </c>
    </row>
    <row r="3" spans="1:6" x14ac:dyDescent="0.25">
      <c r="A3" s="656"/>
      <c r="B3" s="559"/>
      <c r="C3" s="560"/>
      <c r="D3" s="563"/>
      <c r="E3" s="561">
        <f>D28*C28</f>
        <v>0</v>
      </c>
      <c r="F3" s="557"/>
    </row>
    <row r="4" spans="1:6" x14ac:dyDescent="0.25">
      <c r="A4" s="656"/>
      <c r="B4" s="559"/>
      <c r="C4" s="560"/>
      <c r="D4" s="563"/>
      <c r="E4" s="561">
        <f t="shared" ref="E4:E28" si="0">D29*C29</f>
        <v>0</v>
      </c>
      <c r="F4" s="557"/>
    </row>
    <row r="5" spans="1:6" x14ac:dyDescent="0.25">
      <c r="A5" s="656"/>
      <c r="B5" s="559"/>
      <c r="C5" s="560"/>
      <c r="D5" s="563"/>
      <c r="E5" s="561">
        <f t="shared" si="0"/>
        <v>0</v>
      </c>
      <c r="F5" s="557"/>
    </row>
    <row r="6" spans="1:6" x14ac:dyDescent="0.25">
      <c r="A6" s="656"/>
      <c r="B6" s="559"/>
      <c r="C6" s="560"/>
      <c r="D6" s="563"/>
      <c r="E6" s="561">
        <f t="shared" si="0"/>
        <v>0</v>
      </c>
      <c r="F6" s="556"/>
    </row>
    <row r="7" spans="1:6" x14ac:dyDescent="0.25">
      <c r="A7" s="656"/>
      <c r="B7" s="559"/>
      <c r="C7" s="560"/>
      <c r="D7" s="563"/>
      <c r="E7" s="561">
        <f t="shared" si="0"/>
        <v>0</v>
      </c>
      <c r="F7" s="556"/>
    </row>
    <row r="8" spans="1:6" x14ac:dyDescent="0.25">
      <c r="A8" s="656"/>
      <c r="B8" s="559"/>
      <c r="C8" s="560"/>
      <c r="D8" s="563"/>
      <c r="E8" s="561">
        <f t="shared" si="0"/>
        <v>0</v>
      </c>
      <c r="F8" s="556"/>
    </row>
    <row r="9" spans="1:6" x14ac:dyDescent="0.25">
      <c r="A9" s="656"/>
      <c r="B9" s="559"/>
      <c r="C9" s="560"/>
      <c r="D9" s="563"/>
      <c r="E9" s="561">
        <f t="shared" si="0"/>
        <v>0</v>
      </c>
      <c r="F9" s="556"/>
    </row>
    <row r="10" spans="1:6" x14ac:dyDescent="0.25">
      <c r="A10" s="656"/>
      <c r="B10" s="559"/>
      <c r="C10" s="560"/>
      <c r="D10" s="563"/>
      <c r="E10" s="561">
        <f t="shared" si="0"/>
        <v>0</v>
      </c>
      <c r="F10" s="556"/>
    </row>
    <row r="11" spans="1:6" x14ac:dyDescent="0.25">
      <c r="A11" s="656"/>
      <c r="B11" s="559"/>
      <c r="C11" s="560"/>
      <c r="D11" s="563"/>
      <c r="E11" s="561">
        <f t="shared" si="0"/>
        <v>0</v>
      </c>
      <c r="F11" s="556"/>
    </row>
    <row r="12" spans="1:6" x14ac:dyDescent="0.25">
      <c r="A12" s="656"/>
      <c r="B12" s="559"/>
      <c r="C12" s="560"/>
      <c r="D12" s="563"/>
      <c r="E12" s="561">
        <f t="shared" si="0"/>
        <v>0</v>
      </c>
      <c r="F12" s="556"/>
    </row>
    <row r="13" spans="1:6" x14ac:dyDescent="0.25">
      <c r="A13" s="656"/>
      <c r="B13" s="559"/>
      <c r="C13" s="560"/>
      <c r="D13" s="563"/>
      <c r="E13" s="561">
        <f t="shared" si="0"/>
        <v>0</v>
      </c>
      <c r="F13" s="556"/>
    </row>
    <row r="14" spans="1:6" x14ac:dyDescent="0.25">
      <c r="A14" s="656"/>
      <c r="B14" s="559"/>
      <c r="C14" s="560"/>
      <c r="D14" s="563"/>
      <c r="E14" s="561">
        <f t="shared" si="0"/>
        <v>0</v>
      </c>
      <c r="F14" s="556"/>
    </row>
    <row r="15" spans="1:6" x14ac:dyDescent="0.25">
      <c r="A15" s="656"/>
      <c r="B15" s="559"/>
      <c r="C15" s="560"/>
      <c r="D15" s="563"/>
      <c r="E15" s="561">
        <f t="shared" si="0"/>
        <v>0</v>
      </c>
      <c r="F15" s="556"/>
    </row>
    <row r="16" spans="1:6" x14ac:dyDescent="0.25">
      <c r="A16" s="656"/>
      <c r="B16" s="559"/>
      <c r="C16" s="560"/>
      <c r="D16" s="563"/>
      <c r="E16" s="561">
        <f t="shared" si="0"/>
        <v>0</v>
      </c>
      <c r="F16" s="556"/>
    </row>
    <row r="17" spans="1:6" x14ac:dyDescent="0.25">
      <c r="A17" s="656"/>
      <c r="B17" s="559"/>
      <c r="C17" s="560"/>
      <c r="D17" s="563"/>
      <c r="E17" s="561">
        <f t="shared" si="0"/>
        <v>0</v>
      </c>
      <c r="F17" s="556"/>
    </row>
    <row r="18" spans="1:6" x14ac:dyDescent="0.25">
      <c r="A18" s="656"/>
      <c r="B18" s="559"/>
      <c r="C18" s="560"/>
      <c r="D18" s="563"/>
      <c r="E18" s="561">
        <f t="shared" si="0"/>
        <v>0</v>
      </c>
      <c r="F18" s="556"/>
    </row>
    <row r="19" spans="1:6" x14ac:dyDescent="0.25">
      <c r="A19" s="656"/>
      <c r="B19" s="559"/>
      <c r="C19" s="560"/>
      <c r="D19" s="563"/>
      <c r="E19" s="561">
        <f t="shared" si="0"/>
        <v>0</v>
      </c>
      <c r="F19" s="556"/>
    </row>
    <row r="20" spans="1:6" x14ac:dyDescent="0.25">
      <c r="A20" s="656"/>
      <c r="B20" s="559"/>
      <c r="C20" s="560"/>
      <c r="D20" s="563"/>
      <c r="E20" s="561">
        <f t="shared" si="0"/>
        <v>0</v>
      </c>
      <c r="F20" s="556"/>
    </row>
    <row r="21" spans="1:6" x14ac:dyDescent="0.25">
      <c r="A21" s="656"/>
      <c r="B21" s="559"/>
      <c r="C21" s="560"/>
      <c r="D21" s="563"/>
      <c r="E21" s="561">
        <f t="shared" si="0"/>
        <v>0</v>
      </c>
      <c r="F21" s="556"/>
    </row>
    <row r="22" spans="1:6" x14ac:dyDescent="0.25">
      <c r="A22" s="656"/>
      <c r="B22" s="559"/>
      <c r="C22" s="560"/>
      <c r="D22" s="563"/>
      <c r="E22" s="561">
        <f t="shared" si="0"/>
        <v>0</v>
      </c>
      <c r="F22" s="556"/>
    </row>
    <row r="23" spans="1:6" x14ac:dyDescent="0.25">
      <c r="A23" s="656"/>
      <c r="B23" s="559"/>
      <c r="C23" s="560"/>
      <c r="D23" s="563"/>
      <c r="E23" s="561">
        <f t="shared" si="0"/>
        <v>0</v>
      </c>
      <c r="F23" s="556"/>
    </row>
    <row r="24" spans="1:6" x14ac:dyDescent="0.25">
      <c r="A24" s="296"/>
      <c r="B24" s="559"/>
      <c r="C24" s="560"/>
      <c r="D24" s="563"/>
      <c r="E24" s="561">
        <f t="shared" si="0"/>
        <v>0</v>
      </c>
      <c r="F24" s="556"/>
    </row>
    <row r="25" spans="1:6" x14ac:dyDescent="0.25">
      <c r="A25" s="296"/>
      <c r="B25" s="559"/>
      <c r="C25" s="560"/>
      <c r="D25" s="563"/>
      <c r="E25" s="561">
        <f t="shared" si="0"/>
        <v>0</v>
      </c>
      <c r="F25" s="556"/>
    </row>
    <row r="26" spans="1:6" x14ac:dyDescent="0.25">
      <c r="A26" s="296"/>
      <c r="B26" s="559"/>
      <c r="C26" s="560"/>
      <c r="D26" s="563"/>
      <c r="E26" s="561">
        <f t="shared" si="0"/>
        <v>0</v>
      </c>
      <c r="F26" s="556"/>
    </row>
    <row r="27" spans="1:6" x14ac:dyDescent="0.25">
      <c r="A27" s="296"/>
      <c r="B27" s="559"/>
      <c r="C27" s="560"/>
      <c r="D27" s="563"/>
      <c r="E27" s="561">
        <f t="shared" si="0"/>
        <v>0</v>
      </c>
      <c r="F27" s="556"/>
    </row>
    <row r="28" spans="1:6" x14ac:dyDescent="0.25">
      <c r="A28" s="296"/>
      <c r="B28" s="560"/>
      <c r="C28" s="560"/>
      <c r="D28" s="563"/>
      <c r="E28" s="561">
        <f t="shared" si="0"/>
        <v>0</v>
      </c>
      <c r="F28" s="556"/>
    </row>
    <row r="29" spans="1:6" x14ac:dyDescent="0.25">
      <c r="A29" s="296"/>
      <c r="B29" s="560"/>
      <c r="C29" s="560"/>
      <c r="D29" s="563"/>
      <c r="E29" s="561">
        <f t="shared" ref="E29:E30" si="1">D29*C29</f>
        <v>0</v>
      </c>
      <c r="F29" s="556"/>
    </row>
    <row r="30" spans="1:6" x14ac:dyDescent="0.25">
      <c r="A30" s="296"/>
      <c r="B30" s="560"/>
      <c r="C30" s="560"/>
      <c r="D30" s="563"/>
      <c r="E30" s="561">
        <f t="shared" si="1"/>
        <v>0</v>
      </c>
      <c r="F30" s="556"/>
    </row>
  </sheetData>
  <pageMargins left="0.7" right="0.7" top="0.75" bottom="0.75" header="0.3" footer="0.3"/>
  <pageSetup paperSize="9" scale="5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CC"/>
  </sheetPr>
  <dimension ref="A1:AQ15"/>
  <sheetViews>
    <sheetView view="pageBreakPreview" topLeftCell="F1" zoomScale="60" zoomScaleNormal="80" workbookViewId="0">
      <selection activeCell="P24" sqref="P24"/>
    </sheetView>
  </sheetViews>
  <sheetFormatPr defaultColWidth="8.7109375" defaultRowHeight="12" x14ac:dyDescent="0.2"/>
  <cols>
    <col min="1" max="1" width="36.28515625" style="147" customWidth="1"/>
    <col min="2" max="2" width="34.7109375" style="147" customWidth="1"/>
    <col min="3" max="3" width="3.28515625" style="147" customWidth="1"/>
    <col min="4" max="24" width="3.7109375" style="147" customWidth="1"/>
    <col min="25" max="25" width="4.42578125" style="147" customWidth="1"/>
    <col min="26" max="28" width="16.42578125" style="147" customWidth="1"/>
    <col min="29" max="29" width="18.140625" style="147" customWidth="1"/>
    <col min="30" max="30" width="9" style="147" customWidth="1"/>
    <col min="31" max="31" width="9.140625" style="147" customWidth="1"/>
    <col min="32" max="32" width="9" style="147" customWidth="1"/>
    <col min="33" max="33" width="10.7109375" style="148" customWidth="1"/>
    <col min="34" max="36" width="10.7109375" style="147" customWidth="1"/>
    <col min="37" max="37" width="52.140625" style="147" customWidth="1"/>
    <col min="38" max="38" width="51.7109375" style="147" customWidth="1"/>
    <col min="39" max="42" width="8.7109375" style="147"/>
    <col min="43" max="43" width="18.85546875" style="147" customWidth="1"/>
    <col min="44" max="16384" width="8.7109375" style="147"/>
  </cols>
  <sheetData>
    <row r="1" spans="1:43" ht="26.1" customHeight="1" thickBot="1" x14ac:dyDescent="0.25">
      <c r="A1" s="768" t="s">
        <v>212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564"/>
      <c r="AA1" s="564"/>
      <c r="AB1" s="564"/>
      <c r="AC1" s="564"/>
      <c r="AD1" s="768" t="s">
        <v>210</v>
      </c>
      <c r="AE1" s="768"/>
      <c r="AF1" s="768"/>
      <c r="AG1" s="768"/>
      <c r="AH1" s="768"/>
      <c r="AI1" s="768"/>
      <c r="AJ1" s="768"/>
      <c r="AK1" s="768"/>
    </row>
    <row r="2" spans="1:43" ht="36" customHeight="1" thickBot="1" x14ac:dyDescent="0.25">
      <c r="A2" s="267"/>
      <c r="B2" s="266"/>
      <c r="C2" s="268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9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9"/>
      <c r="Z2" s="769" t="s">
        <v>288</v>
      </c>
      <c r="AA2" s="770"/>
      <c r="AB2" s="770"/>
      <c r="AC2" s="770"/>
      <c r="AD2" s="770"/>
      <c r="AE2" s="770"/>
      <c r="AF2" s="770"/>
      <c r="AG2" s="770"/>
      <c r="AH2" s="770"/>
      <c r="AI2" s="770"/>
      <c r="AJ2" s="770"/>
      <c r="AK2" s="771"/>
      <c r="AL2" s="760" t="s">
        <v>287</v>
      </c>
      <c r="AM2" s="761"/>
      <c r="AN2" s="761"/>
      <c r="AO2" s="761"/>
      <c r="AP2" s="761"/>
      <c r="AQ2" s="762"/>
    </row>
    <row r="3" spans="1:43" ht="36" customHeight="1" thickBot="1" x14ac:dyDescent="0.25">
      <c r="A3" s="351"/>
      <c r="B3" s="349"/>
      <c r="C3" s="350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8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8"/>
      <c r="Z3" s="760" t="s">
        <v>346</v>
      </c>
      <c r="AA3" s="761"/>
      <c r="AB3" s="761"/>
      <c r="AC3" s="761"/>
      <c r="AD3" s="760" t="s">
        <v>347</v>
      </c>
      <c r="AE3" s="761"/>
      <c r="AF3" s="761"/>
      <c r="AG3" s="761"/>
      <c r="AH3" s="761"/>
      <c r="AI3" s="761"/>
      <c r="AJ3" s="761"/>
      <c r="AK3" s="762"/>
      <c r="AL3" s="272"/>
      <c r="AM3" s="273"/>
      <c r="AN3" s="273"/>
      <c r="AO3" s="273"/>
      <c r="AP3" s="273"/>
      <c r="AQ3" s="263"/>
    </row>
    <row r="4" spans="1:43" ht="51" customHeight="1" x14ac:dyDescent="0.2">
      <c r="A4" s="351" t="s">
        <v>213</v>
      </c>
      <c r="B4" s="650" t="s">
        <v>359</v>
      </c>
      <c r="C4" s="350" t="s">
        <v>124</v>
      </c>
      <c r="D4" s="349" t="s">
        <v>125</v>
      </c>
      <c r="E4" s="349" t="s">
        <v>126</v>
      </c>
      <c r="F4" s="349" t="s">
        <v>127</v>
      </c>
      <c r="G4" s="349" t="s">
        <v>128</v>
      </c>
      <c r="H4" s="349" t="s">
        <v>129</v>
      </c>
      <c r="I4" s="349" t="s">
        <v>130</v>
      </c>
      <c r="J4" s="349" t="s">
        <v>131</v>
      </c>
      <c r="K4" s="349" t="s">
        <v>132</v>
      </c>
      <c r="L4" s="349" t="s">
        <v>133</v>
      </c>
      <c r="M4" s="349" t="s">
        <v>134</v>
      </c>
      <c r="N4" s="348" t="s">
        <v>135</v>
      </c>
      <c r="O4" s="349" t="s">
        <v>136</v>
      </c>
      <c r="P4" s="349" t="s">
        <v>137</v>
      </c>
      <c r="Q4" s="349" t="s">
        <v>138</v>
      </c>
      <c r="R4" s="349" t="s">
        <v>139</v>
      </c>
      <c r="S4" s="349" t="s">
        <v>140</v>
      </c>
      <c r="T4" s="349" t="s">
        <v>141</v>
      </c>
      <c r="U4" s="349" t="s">
        <v>142</v>
      </c>
      <c r="V4" s="349" t="s">
        <v>143</v>
      </c>
      <c r="W4" s="349" t="s">
        <v>144</v>
      </c>
      <c r="X4" s="349" t="s">
        <v>145</v>
      </c>
      <c r="Y4" s="348" t="s">
        <v>146</v>
      </c>
      <c r="Z4" s="268" t="s">
        <v>348</v>
      </c>
      <c r="AA4" s="266" t="s">
        <v>349</v>
      </c>
      <c r="AB4" s="266" t="s">
        <v>350</v>
      </c>
      <c r="AC4" s="266" t="s">
        <v>351</v>
      </c>
      <c r="AD4" s="270" t="s">
        <v>204</v>
      </c>
      <c r="AE4" s="271" t="s">
        <v>205</v>
      </c>
      <c r="AF4" s="271" t="s">
        <v>206</v>
      </c>
      <c r="AG4" s="263" t="s">
        <v>209</v>
      </c>
      <c r="AH4" s="263" t="s">
        <v>208</v>
      </c>
      <c r="AI4" s="263" t="s">
        <v>158</v>
      </c>
      <c r="AJ4" s="763" t="s">
        <v>211</v>
      </c>
      <c r="AK4" s="626" t="s">
        <v>214</v>
      </c>
      <c r="AL4" s="626" t="s">
        <v>286</v>
      </c>
      <c r="AM4" s="270" t="s">
        <v>204</v>
      </c>
      <c r="AN4" s="271" t="s">
        <v>205</v>
      </c>
      <c r="AO4" s="271" t="s">
        <v>206</v>
      </c>
      <c r="AP4" s="263" t="s">
        <v>209</v>
      </c>
      <c r="AQ4" s="766" t="s">
        <v>285</v>
      </c>
    </row>
    <row r="5" spans="1:43" ht="8.25" customHeight="1" thickBot="1" x14ac:dyDescent="0.25">
      <c r="A5" s="150"/>
      <c r="B5" s="151"/>
      <c r="C5" s="152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3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3"/>
      <c r="Z5" s="152"/>
      <c r="AA5" s="151"/>
      <c r="AB5" s="151"/>
      <c r="AC5" s="151"/>
      <c r="AD5" s="272"/>
      <c r="AE5" s="273"/>
      <c r="AF5" s="273"/>
      <c r="AG5" s="281"/>
      <c r="AH5" s="281"/>
      <c r="AI5" s="281"/>
      <c r="AJ5" s="764"/>
      <c r="AK5" s="347"/>
      <c r="AL5" s="283"/>
      <c r="AM5" s="272"/>
      <c r="AN5" s="273"/>
      <c r="AO5" s="273"/>
      <c r="AP5" s="281"/>
      <c r="AQ5" s="767"/>
    </row>
    <row r="6" spans="1:43" ht="15" customHeight="1" x14ac:dyDescent="0.2">
      <c r="A6" s="264" t="s">
        <v>207</v>
      </c>
      <c r="B6" s="264"/>
      <c r="C6" s="358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60"/>
      <c r="O6" s="359"/>
      <c r="P6" s="359"/>
      <c r="Q6" s="359"/>
      <c r="R6" s="359"/>
      <c r="S6" s="359"/>
      <c r="T6" s="359"/>
      <c r="U6" s="359"/>
      <c r="V6" s="359"/>
      <c r="W6" s="359"/>
      <c r="X6" s="359"/>
      <c r="Y6" s="360"/>
      <c r="Z6" s="628"/>
      <c r="AA6" s="629"/>
      <c r="AB6" s="629"/>
      <c r="AC6" s="630"/>
      <c r="AD6" s="591"/>
      <c r="AE6" s="291"/>
      <c r="AF6" s="291"/>
      <c r="AG6" s="581">
        <f t="shared" ref="AG6:AG11" si="0">AD6*AF6+AC6</f>
        <v>0</v>
      </c>
      <c r="AH6" s="581">
        <f t="shared" ref="AH6:AH11" si="1">AE6*AF6+AC6</f>
        <v>0</v>
      </c>
      <c r="AI6" s="581">
        <f t="shared" ref="AI6:AI11" si="2">AH6-AG6</f>
        <v>0</v>
      </c>
      <c r="AJ6" s="764"/>
      <c r="AK6" s="593"/>
      <c r="AL6" s="590"/>
      <c r="AM6" s="591"/>
      <c r="AN6" s="291"/>
      <c r="AO6" s="291"/>
      <c r="AP6" s="581">
        <f t="shared" ref="AP6:AP11" si="3">AM6*AO6</f>
        <v>0</v>
      </c>
      <c r="AQ6" s="593"/>
    </row>
    <row r="7" spans="1:43" ht="15" customHeight="1" x14ac:dyDescent="0.2">
      <c r="A7" s="264" t="s">
        <v>162</v>
      </c>
      <c r="B7" s="264"/>
      <c r="C7" s="361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3"/>
      <c r="O7" s="362"/>
      <c r="P7" s="362"/>
      <c r="Q7" s="362"/>
      <c r="R7" s="362"/>
      <c r="S7" s="362"/>
      <c r="T7" s="362"/>
      <c r="U7" s="362"/>
      <c r="V7" s="362"/>
      <c r="W7" s="362"/>
      <c r="X7" s="362"/>
      <c r="Y7" s="363"/>
      <c r="Z7" s="631"/>
      <c r="AA7" s="632"/>
      <c r="AB7" s="632"/>
      <c r="AC7" s="633"/>
      <c r="AD7" s="591"/>
      <c r="AE7" s="291"/>
      <c r="AF7" s="291"/>
      <c r="AG7" s="581">
        <f t="shared" si="0"/>
        <v>0</v>
      </c>
      <c r="AH7" s="581">
        <f t="shared" si="1"/>
        <v>0</v>
      </c>
      <c r="AI7" s="581">
        <f t="shared" si="2"/>
        <v>0</v>
      </c>
      <c r="AJ7" s="764"/>
      <c r="AK7" s="594"/>
      <c r="AL7" s="591"/>
      <c r="AM7" s="591"/>
      <c r="AN7" s="291"/>
      <c r="AO7" s="291"/>
      <c r="AP7" s="581">
        <f t="shared" si="3"/>
        <v>0</v>
      </c>
      <c r="AQ7" s="594"/>
    </row>
    <row r="8" spans="1:43" ht="15" customHeight="1" x14ac:dyDescent="0.2">
      <c r="A8" s="264" t="s">
        <v>163</v>
      </c>
      <c r="B8" s="264"/>
      <c r="C8" s="361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3"/>
      <c r="O8" s="362"/>
      <c r="P8" s="362"/>
      <c r="Q8" s="362"/>
      <c r="R8" s="362"/>
      <c r="S8" s="362"/>
      <c r="T8" s="362"/>
      <c r="U8" s="362"/>
      <c r="V8" s="362"/>
      <c r="W8" s="362"/>
      <c r="X8" s="362"/>
      <c r="Y8" s="363"/>
      <c r="Z8" s="631"/>
      <c r="AA8" s="632"/>
      <c r="AB8" s="632"/>
      <c r="AC8" s="633"/>
      <c r="AD8" s="591"/>
      <c r="AE8" s="291"/>
      <c r="AF8" s="291"/>
      <c r="AG8" s="581">
        <f t="shared" si="0"/>
        <v>0</v>
      </c>
      <c r="AH8" s="581">
        <f t="shared" si="1"/>
        <v>0</v>
      </c>
      <c r="AI8" s="581">
        <f t="shared" si="2"/>
        <v>0</v>
      </c>
      <c r="AJ8" s="764"/>
      <c r="AK8" s="594"/>
      <c r="AL8" s="591"/>
      <c r="AM8" s="591"/>
      <c r="AN8" s="291"/>
      <c r="AO8" s="291"/>
      <c r="AP8" s="581">
        <f t="shared" si="3"/>
        <v>0</v>
      </c>
      <c r="AQ8" s="594"/>
    </row>
    <row r="9" spans="1:43" ht="15" customHeight="1" x14ac:dyDescent="0.2">
      <c r="A9" s="264" t="s">
        <v>164</v>
      </c>
      <c r="B9" s="264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3"/>
      <c r="O9" s="362"/>
      <c r="P9" s="362"/>
      <c r="Q9" s="362"/>
      <c r="R9" s="362"/>
      <c r="S9" s="362"/>
      <c r="T9" s="362"/>
      <c r="U9" s="362"/>
      <c r="V9" s="362"/>
      <c r="W9" s="362"/>
      <c r="X9" s="362"/>
      <c r="Y9" s="363"/>
      <c r="Z9" s="631"/>
      <c r="AA9" s="632"/>
      <c r="AB9" s="632"/>
      <c r="AC9" s="633"/>
      <c r="AD9" s="591"/>
      <c r="AE9" s="291"/>
      <c r="AF9" s="291"/>
      <c r="AG9" s="581">
        <f t="shared" si="0"/>
        <v>0</v>
      </c>
      <c r="AH9" s="581">
        <f t="shared" si="1"/>
        <v>0</v>
      </c>
      <c r="AI9" s="581">
        <f t="shared" si="2"/>
        <v>0</v>
      </c>
      <c r="AJ9" s="764"/>
      <c r="AK9" s="594"/>
      <c r="AL9" s="591"/>
      <c r="AM9" s="591"/>
      <c r="AN9" s="291"/>
      <c r="AO9" s="291"/>
      <c r="AP9" s="581">
        <f t="shared" si="3"/>
        <v>0</v>
      </c>
      <c r="AQ9" s="594"/>
    </row>
    <row r="10" spans="1:43" ht="15" customHeight="1" x14ac:dyDescent="0.2">
      <c r="A10" s="264" t="s">
        <v>165</v>
      </c>
      <c r="B10" s="264"/>
      <c r="C10" s="361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3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63"/>
      <c r="Z10" s="631"/>
      <c r="AA10" s="632"/>
      <c r="AB10" s="632"/>
      <c r="AC10" s="633"/>
      <c r="AD10" s="591"/>
      <c r="AE10" s="291"/>
      <c r="AF10" s="291"/>
      <c r="AG10" s="581">
        <f t="shared" si="0"/>
        <v>0</v>
      </c>
      <c r="AH10" s="581">
        <f t="shared" si="1"/>
        <v>0</v>
      </c>
      <c r="AI10" s="581">
        <f t="shared" si="2"/>
        <v>0</v>
      </c>
      <c r="AJ10" s="764"/>
      <c r="AK10" s="594"/>
      <c r="AL10" s="591"/>
      <c r="AM10" s="591"/>
      <c r="AN10" s="291"/>
      <c r="AO10" s="291"/>
      <c r="AP10" s="581">
        <f t="shared" si="3"/>
        <v>0</v>
      </c>
      <c r="AQ10" s="594"/>
    </row>
    <row r="11" spans="1:43" ht="15.95" customHeight="1" thickBot="1" x14ac:dyDescent="0.25">
      <c r="A11" s="265" t="s">
        <v>156</v>
      </c>
      <c r="B11" s="265"/>
      <c r="C11" s="364"/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6"/>
      <c r="O11" s="365"/>
      <c r="P11" s="365"/>
      <c r="Q11" s="365"/>
      <c r="R11" s="365"/>
      <c r="S11" s="365"/>
      <c r="T11" s="365"/>
      <c r="U11" s="365"/>
      <c r="V11" s="365"/>
      <c r="W11" s="365"/>
      <c r="X11" s="365"/>
      <c r="Y11" s="366"/>
      <c r="Z11" s="634"/>
      <c r="AA11" s="635"/>
      <c r="AB11" s="635"/>
      <c r="AC11" s="636"/>
      <c r="AD11" s="592"/>
      <c r="AE11" s="292"/>
      <c r="AF11" s="292"/>
      <c r="AG11" s="627">
        <f t="shared" si="0"/>
        <v>0</v>
      </c>
      <c r="AH11" s="627">
        <f t="shared" si="1"/>
        <v>0</v>
      </c>
      <c r="AI11" s="627">
        <f t="shared" si="2"/>
        <v>0</v>
      </c>
      <c r="AJ11" s="765"/>
      <c r="AK11" s="595"/>
      <c r="AL11" s="592"/>
      <c r="AM11" s="592"/>
      <c r="AN11" s="292"/>
      <c r="AO11" s="292"/>
      <c r="AP11" s="581">
        <f t="shared" si="3"/>
        <v>0</v>
      </c>
      <c r="AQ11" s="595"/>
    </row>
    <row r="12" spans="1:43" ht="12.75" thickBot="1" x14ac:dyDescent="0.25">
      <c r="A12" s="258" t="s">
        <v>157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625"/>
      <c r="AA12" s="625"/>
      <c r="AB12" s="625"/>
      <c r="AC12" s="625">
        <f t="shared" ref="AC12:AI12" si="4">SUM(AC6:AC11)</f>
        <v>0</v>
      </c>
      <c r="AD12" s="277">
        <f t="shared" si="4"/>
        <v>0</v>
      </c>
      <c r="AE12" s="277">
        <f t="shared" si="4"/>
        <v>0</v>
      </c>
      <c r="AF12" s="277">
        <f t="shared" si="4"/>
        <v>0</v>
      </c>
      <c r="AG12" s="282">
        <f t="shared" si="4"/>
        <v>0</v>
      </c>
      <c r="AH12" s="282">
        <f t="shared" si="4"/>
        <v>0</v>
      </c>
      <c r="AI12" s="282">
        <f t="shared" si="4"/>
        <v>0</v>
      </c>
      <c r="AJ12" s="346">
        <v>0</v>
      </c>
      <c r="AK12" s="345"/>
      <c r="AL12" s="277"/>
      <c r="AM12" s="277">
        <f>SUM(AM6:AM11)</f>
        <v>0</v>
      </c>
      <c r="AN12" s="277">
        <f>SUM(AN6:AN11)</f>
        <v>0</v>
      </c>
      <c r="AO12" s="277">
        <f>SUM(AO6:AO11)</f>
        <v>0</v>
      </c>
      <c r="AP12" s="282">
        <f>SUM(AP6:AP11)</f>
        <v>0</v>
      </c>
      <c r="AQ12" s="282"/>
    </row>
    <row r="13" spans="1:43" x14ac:dyDescent="0.2">
      <c r="AH13" s="159"/>
      <c r="AI13" s="159"/>
      <c r="AJ13" s="159"/>
    </row>
    <row r="15" spans="1:43" ht="15.75" x14ac:dyDescent="0.25">
      <c r="AG15" s="160"/>
    </row>
  </sheetData>
  <mergeCells count="8">
    <mergeCell ref="AL2:AQ2"/>
    <mergeCell ref="AJ4:AJ11"/>
    <mergeCell ref="AQ4:AQ5"/>
    <mergeCell ref="A1:Y1"/>
    <mergeCell ref="AD1:AK1"/>
    <mergeCell ref="Z2:AK2"/>
    <mergeCell ref="Z3:AC3"/>
    <mergeCell ref="AD3:AK3"/>
  </mergeCells>
  <conditionalFormatting sqref="C6:AC11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  <pageSetup paperSize="9" scale="1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CC"/>
  </sheetPr>
  <dimension ref="A1:D14"/>
  <sheetViews>
    <sheetView view="pageBreakPreview" zoomScale="60" zoomScaleNormal="80" workbookViewId="0">
      <selection activeCell="B13" sqref="B13"/>
    </sheetView>
  </sheetViews>
  <sheetFormatPr defaultColWidth="8.85546875" defaultRowHeight="15" x14ac:dyDescent="0.25"/>
  <cols>
    <col min="1" max="1" width="32.28515625" style="4" customWidth="1"/>
    <col min="2" max="2" width="66.7109375" style="4" customWidth="1"/>
    <col min="3" max="3" width="14.28515625" style="6" customWidth="1"/>
    <col min="4" max="4" width="23.42578125" style="4" customWidth="1"/>
    <col min="5" max="16384" width="8.85546875" style="4"/>
  </cols>
  <sheetData>
    <row r="1" spans="1:4" ht="18" thickTop="1" thickBot="1" x14ac:dyDescent="0.3">
      <c r="A1" s="1" t="s">
        <v>0</v>
      </c>
      <c r="B1" s="2" t="s">
        <v>1</v>
      </c>
      <c r="C1" s="5" t="s">
        <v>10</v>
      </c>
      <c r="D1" s="3" t="s">
        <v>2</v>
      </c>
    </row>
    <row r="2" spans="1:4" ht="147" customHeight="1" thickTop="1" thickBot="1" x14ac:dyDescent="0.3">
      <c r="A2" s="533" t="s">
        <v>3</v>
      </c>
      <c r="B2" s="534" t="s">
        <v>4</v>
      </c>
      <c r="C2" s="535" t="s">
        <v>11</v>
      </c>
      <c r="D2" s="212">
        <v>10</v>
      </c>
    </row>
    <row r="3" spans="1:4" ht="41.45" customHeight="1" x14ac:dyDescent="0.25">
      <c r="A3" s="780" t="s">
        <v>5</v>
      </c>
      <c r="B3" s="791" t="s">
        <v>14</v>
      </c>
      <c r="C3" s="793" t="s">
        <v>12</v>
      </c>
      <c r="D3" s="782">
        <v>0.04</v>
      </c>
    </row>
    <row r="4" spans="1:4" ht="63" customHeight="1" thickBot="1" x14ac:dyDescent="0.3">
      <c r="A4" s="781"/>
      <c r="B4" s="792"/>
      <c r="C4" s="794"/>
      <c r="D4" s="783"/>
    </row>
    <row r="5" spans="1:4" ht="49.5" x14ac:dyDescent="0.25">
      <c r="A5" s="780" t="s">
        <v>6</v>
      </c>
      <c r="B5" s="536" t="s">
        <v>7</v>
      </c>
      <c r="C5" s="793" t="s">
        <v>12</v>
      </c>
      <c r="D5" s="784">
        <v>0.05</v>
      </c>
    </row>
    <row r="6" spans="1:4" ht="50.25" thickBot="1" x14ac:dyDescent="0.3">
      <c r="A6" s="781"/>
      <c r="B6" s="534" t="s">
        <v>8</v>
      </c>
      <c r="C6" s="794"/>
      <c r="D6" s="785"/>
    </row>
    <row r="7" spans="1:4" ht="33.75" thickBot="1" x14ac:dyDescent="0.3">
      <c r="A7" s="537" t="s">
        <v>183</v>
      </c>
      <c r="B7" s="538" t="s">
        <v>329</v>
      </c>
      <c r="C7" s="539" t="s">
        <v>13</v>
      </c>
      <c r="D7" s="211">
        <v>1373</v>
      </c>
    </row>
    <row r="8" spans="1:4" ht="15" customHeight="1" x14ac:dyDescent="0.25">
      <c r="A8" s="786" t="s">
        <v>9</v>
      </c>
      <c r="B8" s="776" t="s">
        <v>334</v>
      </c>
      <c r="C8" s="795" t="s">
        <v>15</v>
      </c>
      <c r="D8" s="788">
        <f>$D$7*1.352/(D12/12)</f>
        <v>11.379592337164752</v>
      </c>
    </row>
    <row r="9" spans="1:4" ht="57" customHeight="1" thickBot="1" x14ac:dyDescent="0.3">
      <c r="A9" s="787"/>
      <c r="B9" s="790"/>
      <c r="C9" s="796"/>
      <c r="D9" s="789"/>
    </row>
    <row r="10" spans="1:4" x14ac:dyDescent="0.25">
      <c r="A10" s="774" t="s">
        <v>184</v>
      </c>
      <c r="B10" s="776" t="s">
        <v>330</v>
      </c>
      <c r="C10" s="772" t="s">
        <v>15</v>
      </c>
      <c r="D10" s="778">
        <v>5.55</v>
      </c>
    </row>
    <row r="11" spans="1:4" ht="20.25" customHeight="1" thickBot="1" x14ac:dyDescent="0.3">
      <c r="A11" s="775"/>
      <c r="B11" s="777"/>
      <c r="C11" s="773"/>
      <c r="D11" s="779"/>
    </row>
    <row r="12" spans="1:4" ht="72" customHeight="1" thickBot="1" x14ac:dyDescent="0.3">
      <c r="A12" s="540" t="s">
        <v>331</v>
      </c>
      <c r="B12" s="538" t="s">
        <v>336</v>
      </c>
      <c r="C12" s="541" t="s">
        <v>332</v>
      </c>
      <c r="D12" s="543">
        <v>1957.5</v>
      </c>
    </row>
    <row r="13" spans="1:4" ht="72" customHeight="1" thickBot="1" x14ac:dyDescent="0.3">
      <c r="A13" s="540" t="s">
        <v>333</v>
      </c>
      <c r="B13" s="538" t="s">
        <v>335</v>
      </c>
      <c r="C13" s="541" t="s">
        <v>332</v>
      </c>
      <c r="D13" s="542">
        <v>2088</v>
      </c>
    </row>
    <row r="14" spans="1:4" ht="21" customHeight="1" thickBot="1" x14ac:dyDescent="0.3">
      <c r="A14" s="540" t="s">
        <v>25</v>
      </c>
      <c r="B14" s="540" t="s">
        <v>114</v>
      </c>
      <c r="C14" s="541" t="s">
        <v>11</v>
      </c>
      <c r="D14" s="109">
        <v>2019</v>
      </c>
    </row>
  </sheetData>
  <mergeCells count="15">
    <mergeCell ref="C10:C11"/>
    <mergeCell ref="A10:A11"/>
    <mergeCell ref="B10:B11"/>
    <mergeCell ref="D10:D11"/>
    <mergeCell ref="A3:A4"/>
    <mergeCell ref="D3:D4"/>
    <mergeCell ref="A5:A6"/>
    <mergeCell ref="D5:D6"/>
    <mergeCell ref="A8:A9"/>
    <mergeCell ref="D8:D9"/>
    <mergeCell ref="B8:B9"/>
    <mergeCell ref="B3:B4"/>
    <mergeCell ref="C3:C4"/>
    <mergeCell ref="C8:C9"/>
    <mergeCell ref="C5:C6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CC"/>
  </sheetPr>
  <dimension ref="A1:T3"/>
  <sheetViews>
    <sheetView view="pageBreakPreview" topLeftCell="D1" zoomScale="60" zoomScaleNormal="60" workbookViewId="0">
      <selection sqref="A1:Y1"/>
    </sheetView>
  </sheetViews>
  <sheetFormatPr defaultColWidth="8.85546875" defaultRowHeight="15" x14ac:dyDescent="0.25"/>
  <sheetData>
    <row r="1" spans="1:20" x14ac:dyDescent="0.25">
      <c r="A1" t="s">
        <v>230</v>
      </c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</row>
    <row r="2" spans="1:20" x14ac:dyDescent="0.25">
      <c r="A2" t="s">
        <v>231</v>
      </c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</row>
    <row r="3" spans="1:20" x14ac:dyDescent="0.25">
      <c r="A3" s="309" t="s">
        <v>232</v>
      </c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10" t="s">
        <v>169</v>
      </c>
    </row>
  </sheetData>
  <pageMargins left="0.7" right="0.7" top="0.75" bottom="0.75" header="0.3" footer="0.3"/>
  <pageSetup paperSize="9" scale="33" orientation="portrait" r:id="rId1"/>
  <colBreaks count="1" manualBreakCount="1">
    <brk id="15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CC"/>
  </sheetPr>
  <dimension ref="A1:AC70"/>
  <sheetViews>
    <sheetView view="pageBreakPreview" topLeftCell="A28" zoomScale="60" zoomScaleNormal="80" workbookViewId="0">
      <selection activeCell="C39" sqref="C39"/>
    </sheetView>
  </sheetViews>
  <sheetFormatPr defaultColWidth="8.85546875" defaultRowHeight="15" x14ac:dyDescent="0.25"/>
  <cols>
    <col min="1" max="1" width="21.42578125" customWidth="1"/>
    <col min="2" max="2" width="14.42578125" customWidth="1"/>
    <col min="3" max="3" width="14.28515625" style="308" customWidth="1"/>
    <col min="4" max="4" width="14.140625" style="308" customWidth="1"/>
    <col min="5" max="5" width="14.85546875" style="308" customWidth="1"/>
    <col min="6" max="6" width="11.85546875" style="308" customWidth="1"/>
    <col min="7" max="7" width="15.85546875" style="308" customWidth="1"/>
    <col min="8" max="8" width="13.42578125" style="308" customWidth="1"/>
    <col min="9" max="9" width="10" style="308" customWidth="1"/>
    <col min="10" max="28" width="8.42578125" style="308" customWidth="1"/>
  </cols>
  <sheetData>
    <row r="1" spans="1:29" ht="15.75" thickBot="1" x14ac:dyDescent="0.3"/>
    <row r="2" spans="1:29" ht="48.75" customHeight="1" thickBot="1" x14ac:dyDescent="0.3">
      <c r="A2" s="311" t="s">
        <v>233</v>
      </c>
      <c r="B2" s="332" t="s">
        <v>234</v>
      </c>
      <c r="C2" s="330" t="s">
        <v>235</v>
      </c>
      <c r="D2" s="312" t="s">
        <v>236</v>
      </c>
      <c r="E2" s="312" t="s">
        <v>237</v>
      </c>
      <c r="F2" s="337" t="s">
        <v>226</v>
      </c>
      <c r="G2" s="332" t="s">
        <v>238</v>
      </c>
      <c r="H2" s="341" t="s">
        <v>235</v>
      </c>
      <c r="I2" s="313" t="s">
        <v>226</v>
      </c>
      <c r="O2" s="314"/>
      <c r="P2" s="315"/>
      <c r="Q2" s="315"/>
      <c r="R2" s="316"/>
      <c r="S2" s="316"/>
      <c r="T2" s="316"/>
      <c r="U2" s="316"/>
      <c r="V2" s="316"/>
      <c r="W2" s="316"/>
      <c r="X2" s="316"/>
      <c r="Y2" s="315"/>
      <c r="Z2" s="315"/>
      <c r="AA2" s="316"/>
      <c r="AB2" s="316"/>
      <c r="AC2" s="316"/>
    </row>
    <row r="3" spans="1:29" x14ac:dyDescent="0.25">
      <c r="A3" s="317" t="s">
        <v>171</v>
      </c>
      <c r="B3" s="333"/>
      <c r="C3" s="331"/>
      <c r="D3" s="327"/>
      <c r="E3" s="327"/>
      <c r="F3" s="338"/>
      <c r="G3" s="342"/>
      <c r="H3" s="331"/>
      <c r="I3" s="327"/>
      <c r="O3" s="318"/>
      <c r="P3" s="319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</row>
    <row r="4" spans="1:29" x14ac:dyDescent="0.25">
      <c r="A4" s="321" t="s">
        <v>239</v>
      </c>
      <c r="B4" s="334" t="s">
        <v>240</v>
      </c>
      <c r="C4" s="329"/>
      <c r="D4" s="328"/>
      <c r="E4" s="328"/>
      <c r="F4" s="339"/>
      <c r="G4" s="335"/>
      <c r="H4" s="329"/>
      <c r="I4" s="328"/>
      <c r="O4" s="318"/>
      <c r="P4" s="322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</row>
    <row r="5" spans="1:29" ht="15.75" customHeight="1" x14ac:dyDescent="0.25">
      <c r="A5" s="323" t="s">
        <v>241</v>
      </c>
      <c r="B5" s="335"/>
      <c r="C5" s="329"/>
      <c r="D5" s="328"/>
      <c r="E5" s="328"/>
      <c r="F5" s="339"/>
      <c r="G5" s="335"/>
      <c r="H5" s="329"/>
      <c r="I5" s="328"/>
      <c r="O5" s="318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</row>
    <row r="6" spans="1:29" x14ac:dyDescent="0.25">
      <c r="A6" s="323" t="s">
        <v>242</v>
      </c>
      <c r="B6" s="335"/>
      <c r="C6" s="329"/>
      <c r="D6" s="328"/>
      <c r="E6" s="328"/>
      <c r="F6" s="339"/>
      <c r="G6" s="335"/>
      <c r="H6" s="329"/>
      <c r="I6" s="328"/>
      <c r="O6" s="318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20"/>
      <c r="AA6" s="320"/>
      <c r="AB6" s="320"/>
      <c r="AC6" s="320"/>
    </row>
    <row r="7" spans="1:29" x14ac:dyDescent="0.25">
      <c r="A7" s="323" t="s">
        <v>243</v>
      </c>
      <c r="B7" s="335"/>
      <c r="C7" s="329"/>
      <c r="D7" s="328"/>
      <c r="E7" s="328"/>
      <c r="F7" s="339"/>
      <c r="G7" s="335"/>
      <c r="H7" s="329"/>
      <c r="I7" s="328"/>
      <c r="O7" s="318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</row>
    <row r="8" spans="1:29" x14ac:dyDescent="0.25">
      <c r="A8" s="323" t="s">
        <v>244</v>
      </c>
      <c r="B8" s="335"/>
      <c r="C8" s="329"/>
      <c r="D8" s="328"/>
      <c r="E8" s="328"/>
      <c r="F8" s="339"/>
      <c r="G8" s="335"/>
      <c r="H8" s="329"/>
      <c r="I8" s="328"/>
      <c r="O8" s="318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</row>
    <row r="9" spans="1:29" x14ac:dyDescent="0.25">
      <c r="A9" s="323" t="s">
        <v>245</v>
      </c>
      <c r="B9" s="335"/>
      <c r="C9" s="329"/>
      <c r="D9" s="328"/>
      <c r="E9" s="328"/>
      <c r="F9" s="339"/>
      <c r="G9" s="335"/>
      <c r="H9" s="329"/>
      <c r="I9" s="328"/>
      <c r="O9" s="318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</row>
    <row r="10" spans="1:29" x14ac:dyDescent="0.25">
      <c r="A10" s="323" t="s">
        <v>246</v>
      </c>
      <c r="B10" s="335"/>
      <c r="C10" s="329"/>
      <c r="D10" s="328"/>
      <c r="E10" s="328"/>
      <c r="F10" s="339"/>
      <c r="G10" s="335"/>
      <c r="H10" s="329"/>
      <c r="I10" s="328"/>
      <c r="O10" s="318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</row>
    <row r="11" spans="1:29" x14ac:dyDescent="0.25">
      <c r="A11" s="323" t="s">
        <v>247</v>
      </c>
      <c r="B11" s="335"/>
      <c r="C11" s="329"/>
      <c r="D11" s="328"/>
      <c r="E11" s="328"/>
      <c r="F11" s="339"/>
      <c r="G11" s="335"/>
      <c r="H11" s="329"/>
      <c r="I11" s="328"/>
      <c r="O11" s="318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</row>
    <row r="12" spans="1:29" x14ac:dyDescent="0.25">
      <c r="A12" s="323" t="s">
        <v>248</v>
      </c>
      <c r="B12" s="335"/>
      <c r="C12" s="329"/>
      <c r="D12" s="328"/>
      <c r="E12" s="328"/>
      <c r="F12" s="339"/>
      <c r="G12" s="335"/>
      <c r="H12" s="329"/>
      <c r="I12" s="328"/>
      <c r="O12" s="318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</row>
    <row r="13" spans="1:29" x14ac:dyDescent="0.25">
      <c r="A13" s="323" t="s">
        <v>249</v>
      </c>
      <c r="B13" s="335"/>
      <c r="C13" s="329"/>
      <c r="D13" s="328"/>
      <c r="E13" s="328"/>
      <c r="F13" s="339"/>
      <c r="G13" s="335"/>
      <c r="H13" s="329"/>
      <c r="I13" s="328"/>
      <c r="O13" s="318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320"/>
      <c r="AC13" s="320"/>
    </row>
    <row r="14" spans="1:29" x14ac:dyDescent="0.25">
      <c r="A14" s="323" t="s">
        <v>250</v>
      </c>
      <c r="B14" s="335"/>
      <c r="C14" s="329"/>
      <c r="D14" s="328"/>
      <c r="E14" s="328"/>
      <c r="F14" s="339"/>
      <c r="G14" s="335"/>
      <c r="H14" s="329"/>
      <c r="I14" s="328"/>
      <c r="O14" s="318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</row>
    <row r="15" spans="1:29" x14ac:dyDescent="0.25">
      <c r="A15" s="323" t="s">
        <v>251</v>
      </c>
      <c r="B15" s="335"/>
      <c r="C15" s="329"/>
      <c r="D15" s="328"/>
      <c r="E15" s="328"/>
      <c r="F15" s="339"/>
      <c r="G15" s="335"/>
      <c r="H15" s="329"/>
      <c r="I15" s="328"/>
      <c r="O15" s="318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</row>
    <row r="16" spans="1:29" x14ac:dyDescent="0.25">
      <c r="A16" s="323" t="s">
        <v>252</v>
      </c>
      <c r="B16" s="335"/>
      <c r="C16" s="329"/>
      <c r="D16" s="328"/>
      <c r="E16" s="328"/>
      <c r="F16" s="339"/>
      <c r="G16" s="335"/>
      <c r="H16" s="329"/>
      <c r="I16" s="328"/>
      <c r="O16" s="318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20"/>
      <c r="AA16" s="320"/>
      <c r="AB16" s="320"/>
      <c r="AC16" s="320"/>
    </row>
    <row r="17" spans="1:29" x14ac:dyDescent="0.25">
      <c r="A17" s="323" t="s">
        <v>253</v>
      </c>
      <c r="B17" s="335"/>
      <c r="C17" s="329"/>
      <c r="D17" s="328"/>
      <c r="E17" s="328"/>
      <c r="F17" s="339"/>
      <c r="G17" s="335"/>
      <c r="H17" s="329"/>
      <c r="I17" s="328"/>
      <c r="O17" s="318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</row>
    <row r="18" spans="1:29" x14ac:dyDescent="0.25">
      <c r="A18" s="323" t="s">
        <v>254</v>
      </c>
      <c r="B18" s="335"/>
      <c r="C18" s="329"/>
      <c r="D18" s="328"/>
      <c r="E18" s="328"/>
      <c r="F18" s="339"/>
      <c r="G18" s="335"/>
      <c r="H18" s="329"/>
      <c r="I18" s="328"/>
      <c r="O18" s="318"/>
      <c r="P18" s="320"/>
      <c r="Q18" s="320"/>
      <c r="R18" s="320"/>
      <c r="S18" s="320"/>
      <c r="T18" s="320"/>
      <c r="U18" s="320"/>
      <c r="V18" s="320"/>
      <c r="W18" s="320"/>
      <c r="X18" s="320"/>
      <c r="Y18" s="320"/>
      <c r="Z18" s="320"/>
      <c r="AA18" s="320"/>
      <c r="AB18" s="320"/>
      <c r="AC18" s="320"/>
    </row>
    <row r="19" spans="1:29" x14ac:dyDescent="0.25">
      <c r="A19" s="323" t="s">
        <v>255</v>
      </c>
      <c r="B19" s="335"/>
      <c r="C19" s="329"/>
      <c r="D19" s="328"/>
      <c r="E19" s="328"/>
      <c r="F19" s="339"/>
      <c r="G19" s="335"/>
      <c r="H19" s="329"/>
      <c r="I19" s="328"/>
      <c r="O19" s="318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</row>
    <row r="20" spans="1:29" x14ac:dyDescent="0.25">
      <c r="A20" s="323" t="s">
        <v>256</v>
      </c>
      <c r="B20" s="335"/>
      <c r="C20" s="329"/>
      <c r="D20" s="328"/>
      <c r="E20" s="328"/>
      <c r="F20" s="339"/>
      <c r="G20" s="335"/>
      <c r="H20" s="329"/>
      <c r="I20" s="328"/>
      <c r="O20" s="318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</row>
    <row r="21" spans="1:29" x14ac:dyDescent="0.25">
      <c r="A21" s="323" t="s">
        <v>257</v>
      </c>
      <c r="B21" s="335"/>
      <c r="C21" s="329"/>
      <c r="D21" s="328"/>
      <c r="E21" s="328"/>
      <c r="F21" s="339"/>
      <c r="G21" s="335"/>
      <c r="H21" s="329"/>
      <c r="I21" s="328"/>
      <c r="O21" s="318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</row>
    <row r="22" spans="1:29" x14ac:dyDescent="0.25">
      <c r="A22" s="323" t="s">
        <v>258</v>
      </c>
      <c r="B22" s="335"/>
      <c r="C22" s="329"/>
      <c r="D22" s="328"/>
      <c r="E22" s="328"/>
      <c r="F22" s="339"/>
      <c r="G22" s="335"/>
      <c r="H22" s="329"/>
      <c r="I22" s="328"/>
      <c r="O22" s="318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</row>
    <row r="23" spans="1:29" x14ac:dyDescent="0.25">
      <c r="A23" s="323" t="s">
        <v>259</v>
      </c>
      <c r="B23" s="335"/>
      <c r="C23" s="329"/>
      <c r="D23" s="328"/>
      <c r="E23" s="328"/>
      <c r="F23" s="339"/>
      <c r="G23" s="335"/>
      <c r="H23" s="329"/>
      <c r="I23" s="328"/>
      <c r="O23" s="318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</row>
    <row r="24" spans="1:29" x14ac:dyDescent="0.25">
      <c r="A24" s="323" t="s">
        <v>260</v>
      </c>
      <c r="B24" s="335"/>
      <c r="C24" s="329"/>
      <c r="D24" s="328"/>
      <c r="E24" s="328"/>
      <c r="F24" s="339"/>
      <c r="G24" s="335"/>
      <c r="H24" s="329"/>
      <c r="I24" s="328"/>
      <c r="O24" s="318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</row>
    <row r="25" spans="1:29" x14ac:dyDescent="0.25">
      <c r="A25" s="323" t="s">
        <v>261</v>
      </c>
      <c r="B25" s="335"/>
      <c r="C25" s="329"/>
      <c r="D25" s="328"/>
      <c r="E25" s="328"/>
      <c r="F25" s="339"/>
      <c r="G25" s="335"/>
      <c r="H25" s="329"/>
      <c r="I25" s="328"/>
      <c r="O25" s="318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  <c r="AC25" s="320"/>
    </row>
    <row r="26" spans="1:29" x14ac:dyDescent="0.25">
      <c r="A26" s="323" t="s">
        <v>262</v>
      </c>
      <c r="B26" s="335"/>
      <c r="C26" s="329"/>
      <c r="D26" s="328"/>
      <c r="E26" s="328"/>
      <c r="F26" s="339"/>
      <c r="G26" s="335"/>
      <c r="H26" s="329"/>
      <c r="I26" s="328"/>
      <c r="O26" s="318"/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</row>
    <row r="27" spans="1:29" x14ac:dyDescent="0.25">
      <c r="A27" s="323" t="s">
        <v>263</v>
      </c>
      <c r="B27" s="335"/>
      <c r="C27" s="329"/>
      <c r="D27" s="328"/>
      <c r="E27" s="328"/>
      <c r="F27" s="339"/>
      <c r="G27" s="335"/>
      <c r="H27" s="329"/>
      <c r="I27" s="328"/>
      <c r="O27" s="318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  <c r="AC27" s="320"/>
    </row>
    <row r="28" spans="1:29" x14ac:dyDescent="0.25">
      <c r="A28" s="323" t="s">
        <v>264</v>
      </c>
      <c r="B28" s="335"/>
      <c r="C28" s="329"/>
      <c r="D28" s="328"/>
      <c r="E28" s="328"/>
      <c r="F28" s="339"/>
      <c r="G28" s="335"/>
      <c r="H28" s="329"/>
      <c r="I28" s="328"/>
      <c r="O28" s="318"/>
      <c r="P28" s="320"/>
      <c r="Q28" s="320"/>
      <c r="R28" s="320"/>
      <c r="S28" s="320"/>
      <c r="T28" s="320"/>
      <c r="U28" s="320"/>
      <c r="V28" s="320"/>
      <c r="W28" s="320"/>
      <c r="X28" s="320"/>
      <c r="Y28" s="320"/>
      <c r="Z28" s="320"/>
      <c r="AA28" s="320"/>
      <c r="AB28" s="320"/>
      <c r="AC28" s="320"/>
    </row>
    <row r="29" spans="1:29" x14ac:dyDescent="0.25">
      <c r="A29" s="323" t="s">
        <v>265</v>
      </c>
      <c r="B29" s="335"/>
      <c r="C29" s="329"/>
      <c r="D29" s="328"/>
      <c r="E29" s="328"/>
      <c r="F29" s="339"/>
      <c r="G29" s="335"/>
      <c r="H29" s="329"/>
      <c r="I29" s="328"/>
      <c r="O29" s="318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</row>
    <row r="30" spans="1:29" x14ac:dyDescent="0.25">
      <c r="A30" s="323" t="s">
        <v>266</v>
      </c>
      <c r="B30" s="335"/>
      <c r="C30" s="329"/>
      <c r="D30" s="328"/>
      <c r="E30" s="328"/>
      <c r="F30" s="339"/>
      <c r="G30" s="335"/>
      <c r="H30" s="329"/>
      <c r="I30" s="328"/>
      <c r="O30" s="318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</row>
    <row r="31" spans="1:29" x14ac:dyDescent="0.25">
      <c r="A31" s="323" t="s">
        <v>267</v>
      </c>
      <c r="B31" s="335"/>
      <c r="C31" s="329"/>
      <c r="D31" s="328"/>
      <c r="E31" s="328"/>
      <c r="F31" s="339"/>
      <c r="G31" s="335"/>
      <c r="H31" s="329"/>
      <c r="I31" s="328"/>
      <c r="O31" s="318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</row>
    <row r="32" spans="1:29" x14ac:dyDescent="0.25">
      <c r="A32" s="323" t="s">
        <v>268</v>
      </c>
      <c r="B32" s="335"/>
      <c r="C32" s="329"/>
      <c r="D32" s="328"/>
      <c r="E32" s="328"/>
      <c r="F32" s="339"/>
      <c r="G32" s="335"/>
      <c r="H32" s="329"/>
      <c r="I32" s="328"/>
      <c r="O32" s="318"/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</row>
    <row r="33" spans="1:29" x14ac:dyDescent="0.25">
      <c r="A33" s="323" t="s">
        <v>269</v>
      </c>
      <c r="B33" s="335"/>
      <c r="C33" s="329"/>
      <c r="D33" s="328"/>
      <c r="E33" s="328"/>
      <c r="F33" s="339"/>
      <c r="G33" s="335"/>
      <c r="H33" s="329"/>
      <c r="I33" s="328"/>
      <c r="O33" s="318"/>
      <c r="P33" s="320"/>
      <c r="Q33" s="320"/>
      <c r="R33" s="320"/>
      <c r="S33" s="320"/>
      <c r="T33" s="320"/>
      <c r="U33" s="320"/>
      <c r="V33" s="320"/>
      <c r="W33" s="320"/>
      <c r="X33" s="320"/>
      <c r="Y33" s="320"/>
      <c r="Z33" s="320"/>
      <c r="AA33" s="320"/>
      <c r="AB33" s="320"/>
      <c r="AC33" s="320"/>
    </row>
    <row r="34" spans="1:29" ht="15.75" thickBot="1" x14ac:dyDescent="0.3">
      <c r="A34" s="324" t="s">
        <v>270</v>
      </c>
      <c r="B34" s="336"/>
      <c r="C34" s="325"/>
      <c r="D34" s="260"/>
      <c r="E34" s="260"/>
      <c r="F34" s="340"/>
      <c r="G34" s="336"/>
      <c r="H34" s="325"/>
      <c r="I34" s="260"/>
      <c r="O34" s="318"/>
      <c r="P34" s="319"/>
      <c r="Q34" s="319"/>
      <c r="R34" s="319"/>
      <c r="S34" s="319"/>
      <c r="T34" s="319"/>
      <c r="U34" s="319"/>
      <c r="V34" s="319"/>
      <c r="W34" s="319"/>
      <c r="X34" s="319"/>
      <c r="Y34" s="319"/>
      <c r="Z34" s="319"/>
      <c r="AA34" s="319"/>
      <c r="AB34" s="319"/>
      <c r="AC34" s="319"/>
    </row>
    <row r="37" spans="1:29" ht="15.75" thickBot="1" x14ac:dyDescent="0.3"/>
    <row r="38" spans="1:29" ht="45.75" thickBot="1" x14ac:dyDescent="0.3">
      <c r="A38" s="311" t="s">
        <v>271</v>
      </c>
      <c r="B38" s="332" t="s">
        <v>234</v>
      </c>
      <c r="C38" s="330" t="s">
        <v>235</v>
      </c>
      <c r="D38" s="312" t="s">
        <v>236</v>
      </c>
      <c r="E38" s="312" t="s">
        <v>237</v>
      </c>
      <c r="F38" s="337" t="s">
        <v>226</v>
      </c>
      <c r="G38" s="332" t="s">
        <v>238</v>
      </c>
      <c r="H38" s="341" t="s">
        <v>235</v>
      </c>
      <c r="I38" s="313" t="s">
        <v>226</v>
      </c>
    </row>
    <row r="39" spans="1:29" x14ac:dyDescent="0.25">
      <c r="A39" s="317" t="s">
        <v>171</v>
      </c>
      <c r="B39" s="333"/>
      <c r="C39" s="331"/>
      <c r="D39" s="327"/>
      <c r="E39" s="327"/>
      <c r="F39" s="338"/>
      <c r="G39" s="342"/>
      <c r="H39" s="331"/>
      <c r="I39" s="327"/>
    </row>
    <row r="40" spans="1:29" x14ac:dyDescent="0.25">
      <c r="A40" s="321" t="s">
        <v>239</v>
      </c>
      <c r="B40" s="334" t="s">
        <v>240</v>
      </c>
      <c r="C40" s="329"/>
      <c r="D40" s="328"/>
      <c r="E40" s="328"/>
      <c r="F40" s="339"/>
      <c r="G40" s="335"/>
      <c r="H40" s="329"/>
      <c r="I40" s="328"/>
    </row>
    <row r="41" spans="1:29" x14ac:dyDescent="0.25">
      <c r="A41" s="323" t="s">
        <v>241</v>
      </c>
      <c r="B41" s="335"/>
      <c r="C41" s="329"/>
      <c r="D41" s="328"/>
      <c r="E41" s="328"/>
      <c r="F41" s="339"/>
      <c r="G41" s="335"/>
      <c r="H41" s="329"/>
      <c r="I41" s="328"/>
    </row>
    <row r="42" spans="1:29" x14ac:dyDescent="0.25">
      <c r="A42" s="323" t="s">
        <v>242</v>
      </c>
      <c r="B42" s="335"/>
      <c r="C42" s="329"/>
      <c r="D42" s="328"/>
      <c r="E42" s="328"/>
      <c r="F42" s="339"/>
      <c r="G42" s="335"/>
      <c r="H42" s="329"/>
      <c r="I42" s="328"/>
    </row>
    <row r="43" spans="1:29" x14ac:dyDescent="0.25">
      <c r="A43" s="323" t="s">
        <v>243</v>
      </c>
      <c r="B43" s="335"/>
      <c r="C43" s="329"/>
      <c r="D43" s="328"/>
      <c r="E43" s="328"/>
      <c r="F43" s="339"/>
      <c r="G43" s="335"/>
      <c r="H43" s="329"/>
      <c r="I43" s="328"/>
    </row>
    <row r="44" spans="1:29" x14ac:dyDescent="0.25">
      <c r="A44" s="323" t="s">
        <v>244</v>
      </c>
      <c r="B44" s="335"/>
      <c r="C44" s="329"/>
      <c r="D44" s="328"/>
      <c r="E44" s="328"/>
      <c r="F44" s="339"/>
      <c r="G44" s="335"/>
      <c r="H44" s="329"/>
      <c r="I44" s="328"/>
    </row>
    <row r="45" spans="1:29" x14ac:dyDescent="0.25">
      <c r="A45" s="323" t="s">
        <v>245</v>
      </c>
      <c r="B45" s="335"/>
      <c r="C45" s="329"/>
      <c r="D45" s="328"/>
      <c r="E45" s="328"/>
      <c r="F45" s="339"/>
      <c r="G45" s="335"/>
      <c r="H45" s="329"/>
      <c r="I45" s="328"/>
    </row>
    <row r="46" spans="1:29" x14ac:dyDescent="0.25">
      <c r="A46" s="323" t="s">
        <v>246</v>
      </c>
      <c r="B46" s="335"/>
      <c r="C46" s="329"/>
      <c r="D46" s="328"/>
      <c r="E46" s="328"/>
      <c r="F46" s="339"/>
      <c r="G46" s="335"/>
      <c r="H46" s="329"/>
      <c r="I46" s="328"/>
    </row>
    <row r="47" spans="1:29" x14ac:dyDescent="0.25">
      <c r="A47" s="323" t="s">
        <v>247</v>
      </c>
      <c r="B47" s="335"/>
      <c r="C47" s="329"/>
      <c r="D47" s="328"/>
      <c r="E47" s="328"/>
      <c r="F47" s="339"/>
      <c r="G47" s="335"/>
      <c r="H47" s="329"/>
      <c r="I47" s="328"/>
    </row>
    <row r="48" spans="1:29" x14ac:dyDescent="0.25">
      <c r="A48" s="323" t="s">
        <v>248</v>
      </c>
      <c r="B48" s="335"/>
      <c r="C48" s="329"/>
      <c r="D48" s="328"/>
      <c r="E48" s="328"/>
      <c r="F48" s="339"/>
      <c r="G48" s="335"/>
      <c r="H48" s="329"/>
      <c r="I48" s="328"/>
    </row>
    <row r="49" spans="1:9" x14ac:dyDescent="0.25">
      <c r="A49" s="323" t="s">
        <v>249</v>
      </c>
      <c r="B49" s="335"/>
      <c r="C49" s="329"/>
      <c r="D49" s="328"/>
      <c r="E49" s="328"/>
      <c r="F49" s="339"/>
      <c r="G49" s="335"/>
      <c r="H49" s="329"/>
      <c r="I49" s="328"/>
    </row>
    <row r="50" spans="1:9" x14ac:dyDescent="0.25">
      <c r="A50" s="323" t="s">
        <v>250</v>
      </c>
      <c r="B50" s="335"/>
      <c r="C50" s="329"/>
      <c r="D50" s="328"/>
      <c r="E50" s="328"/>
      <c r="F50" s="339"/>
      <c r="G50" s="335"/>
      <c r="H50" s="329"/>
      <c r="I50" s="328"/>
    </row>
    <row r="51" spans="1:9" x14ac:dyDescent="0.25">
      <c r="A51" s="323" t="s">
        <v>251</v>
      </c>
      <c r="B51" s="335"/>
      <c r="C51" s="329"/>
      <c r="D51" s="328"/>
      <c r="E51" s="328"/>
      <c r="F51" s="339"/>
      <c r="G51" s="335"/>
      <c r="H51" s="329"/>
      <c r="I51" s="328"/>
    </row>
    <row r="52" spans="1:9" x14ac:dyDescent="0.25">
      <c r="A52" s="323" t="s">
        <v>252</v>
      </c>
      <c r="B52" s="335"/>
      <c r="C52" s="329"/>
      <c r="D52" s="328"/>
      <c r="E52" s="328"/>
      <c r="F52" s="339"/>
      <c r="G52" s="335"/>
      <c r="H52" s="329"/>
      <c r="I52" s="328"/>
    </row>
    <row r="53" spans="1:9" x14ac:dyDescent="0.25">
      <c r="A53" s="323" t="s">
        <v>253</v>
      </c>
      <c r="B53" s="335"/>
      <c r="C53" s="329"/>
      <c r="D53" s="328"/>
      <c r="E53" s="328"/>
      <c r="F53" s="339"/>
      <c r="G53" s="335"/>
      <c r="H53" s="329"/>
      <c r="I53" s="328"/>
    </row>
    <row r="54" spans="1:9" x14ac:dyDescent="0.25">
      <c r="A54" s="323" t="s">
        <v>254</v>
      </c>
      <c r="B54" s="335"/>
      <c r="C54" s="329"/>
      <c r="D54" s="328"/>
      <c r="E54" s="328"/>
      <c r="F54" s="339"/>
      <c r="G54" s="335"/>
      <c r="H54" s="329"/>
      <c r="I54" s="328"/>
    </row>
    <row r="55" spans="1:9" x14ac:dyDescent="0.25">
      <c r="A55" s="323" t="s">
        <v>255</v>
      </c>
      <c r="B55" s="335"/>
      <c r="C55" s="329"/>
      <c r="D55" s="328"/>
      <c r="E55" s="328"/>
      <c r="F55" s="339"/>
      <c r="G55" s="335"/>
      <c r="H55" s="329"/>
      <c r="I55" s="328"/>
    </row>
    <row r="56" spans="1:9" x14ac:dyDescent="0.25">
      <c r="A56" s="323" t="s">
        <v>256</v>
      </c>
      <c r="B56" s="335"/>
      <c r="C56" s="329"/>
      <c r="D56" s="328"/>
      <c r="E56" s="328"/>
      <c r="F56" s="339"/>
      <c r="G56" s="335"/>
      <c r="H56" s="329"/>
      <c r="I56" s="328"/>
    </row>
    <row r="57" spans="1:9" x14ac:dyDescent="0.25">
      <c r="A57" s="323" t="s">
        <v>257</v>
      </c>
      <c r="B57" s="335"/>
      <c r="C57" s="329"/>
      <c r="D57" s="328"/>
      <c r="E57" s="328"/>
      <c r="F57" s="339"/>
      <c r="G57" s="335"/>
      <c r="H57" s="329"/>
      <c r="I57" s="328"/>
    </row>
    <row r="58" spans="1:9" x14ac:dyDescent="0.25">
      <c r="A58" s="323" t="s">
        <v>258</v>
      </c>
      <c r="B58" s="335"/>
      <c r="C58" s="329"/>
      <c r="D58" s="328"/>
      <c r="E58" s="328"/>
      <c r="F58" s="339"/>
      <c r="G58" s="335"/>
      <c r="H58" s="329"/>
      <c r="I58" s="328"/>
    </row>
    <row r="59" spans="1:9" x14ac:dyDescent="0.25">
      <c r="A59" s="323" t="s">
        <v>259</v>
      </c>
      <c r="B59" s="335"/>
      <c r="C59" s="329"/>
      <c r="D59" s="328"/>
      <c r="E59" s="328"/>
      <c r="F59" s="339"/>
      <c r="G59" s="335"/>
      <c r="H59" s="329"/>
      <c r="I59" s="328"/>
    </row>
    <row r="60" spans="1:9" x14ac:dyDescent="0.25">
      <c r="A60" s="323" t="s">
        <v>260</v>
      </c>
      <c r="B60" s="335"/>
      <c r="C60" s="329"/>
      <c r="D60" s="328"/>
      <c r="E60" s="328"/>
      <c r="F60" s="339"/>
      <c r="G60" s="335"/>
      <c r="H60" s="329"/>
      <c r="I60" s="328"/>
    </row>
    <row r="61" spans="1:9" x14ac:dyDescent="0.25">
      <c r="A61" s="323" t="s">
        <v>261</v>
      </c>
      <c r="B61" s="335"/>
      <c r="C61" s="329"/>
      <c r="D61" s="328"/>
      <c r="E61" s="328"/>
      <c r="F61" s="339"/>
      <c r="G61" s="335"/>
      <c r="H61" s="329"/>
      <c r="I61" s="328"/>
    </row>
    <row r="62" spans="1:9" x14ac:dyDescent="0.25">
      <c r="A62" s="323" t="s">
        <v>262</v>
      </c>
      <c r="B62" s="335"/>
      <c r="C62" s="329"/>
      <c r="D62" s="328"/>
      <c r="E62" s="328"/>
      <c r="F62" s="339"/>
      <c r="G62" s="335"/>
      <c r="H62" s="329"/>
      <c r="I62" s="328"/>
    </row>
    <row r="63" spans="1:9" x14ac:dyDescent="0.25">
      <c r="A63" s="323" t="s">
        <v>263</v>
      </c>
      <c r="B63" s="335"/>
      <c r="C63" s="329"/>
      <c r="D63" s="328"/>
      <c r="E63" s="328"/>
      <c r="F63" s="339"/>
      <c r="G63" s="335"/>
      <c r="H63" s="329"/>
      <c r="I63" s="328"/>
    </row>
    <row r="64" spans="1:9" x14ac:dyDescent="0.25">
      <c r="A64" s="323" t="s">
        <v>264</v>
      </c>
      <c r="B64" s="335"/>
      <c r="C64" s="329"/>
      <c r="D64" s="328"/>
      <c r="E64" s="328"/>
      <c r="F64" s="339"/>
      <c r="G64" s="335"/>
      <c r="H64" s="329"/>
      <c r="I64" s="328"/>
    </row>
    <row r="65" spans="1:9" x14ac:dyDescent="0.25">
      <c r="A65" s="323" t="s">
        <v>265</v>
      </c>
      <c r="B65" s="335"/>
      <c r="C65" s="329"/>
      <c r="D65" s="328"/>
      <c r="E65" s="328"/>
      <c r="F65" s="339"/>
      <c r="G65" s="335"/>
      <c r="H65" s="329"/>
      <c r="I65" s="328"/>
    </row>
    <row r="66" spans="1:9" x14ac:dyDescent="0.25">
      <c r="A66" s="323" t="s">
        <v>266</v>
      </c>
      <c r="B66" s="335"/>
      <c r="C66" s="329"/>
      <c r="D66" s="328"/>
      <c r="E66" s="328"/>
      <c r="F66" s="339"/>
      <c r="G66" s="335"/>
      <c r="H66" s="329"/>
      <c r="I66" s="328"/>
    </row>
    <row r="67" spans="1:9" x14ac:dyDescent="0.25">
      <c r="A67" s="323" t="s">
        <v>267</v>
      </c>
      <c r="B67" s="335"/>
      <c r="C67" s="329"/>
      <c r="D67" s="328"/>
      <c r="E67" s="328"/>
      <c r="F67" s="339"/>
      <c r="G67" s="335"/>
      <c r="H67" s="329"/>
      <c r="I67" s="328"/>
    </row>
    <row r="68" spans="1:9" x14ac:dyDescent="0.25">
      <c r="A68" s="323" t="s">
        <v>268</v>
      </c>
      <c r="B68" s="335"/>
      <c r="C68" s="329"/>
      <c r="D68" s="328"/>
      <c r="E68" s="328"/>
      <c r="F68" s="339"/>
      <c r="G68" s="335"/>
      <c r="H68" s="329"/>
      <c r="I68" s="328"/>
    </row>
    <row r="69" spans="1:9" x14ac:dyDescent="0.25">
      <c r="A69" s="323" t="s">
        <v>269</v>
      </c>
      <c r="B69" s="335"/>
      <c r="C69" s="329"/>
      <c r="D69" s="328"/>
      <c r="E69" s="328"/>
      <c r="F69" s="339"/>
      <c r="G69" s="335"/>
      <c r="H69" s="329"/>
      <c r="I69" s="328"/>
    </row>
    <row r="70" spans="1:9" ht="15.75" thickBot="1" x14ac:dyDescent="0.3">
      <c r="A70" s="324" t="s">
        <v>270</v>
      </c>
      <c r="B70" s="336"/>
      <c r="C70" s="325"/>
      <c r="D70" s="260"/>
      <c r="E70" s="260"/>
      <c r="F70" s="340"/>
      <c r="G70" s="336"/>
      <c r="H70" s="325"/>
      <c r="I70" s="260"/>
    </row>
  </sheetData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view="pageBreakPreview" zoomScale="80" zoomScaleNormal="100" zoomScaleSheetLayoutView="80" workbookViewId="0">
      <selection activeCell="B56" sqref="B56"/>
    </sheetView>
  </sheetViews>
  <sheetFormatPr defaultColWidth="8.85546875" defaultRowHeight="15" x14ac:dyDescent="0.25"/>
  <cols>
    <col min="1" max="1" width="25.42578125" customWidth="1"/>
    <col min="2" max="2" width="79" bestFit="1" customWidth="1"/>
    <col min="3" max="3" width="70" bestFit="1" customWidth="1"/>
  </cols>
  <sheetData>
    <row r="1" spans="1:3" ht="19.5" thickBot="1" x14ac:dyDescent="0.35">
      <c r="A1" s="344" t="s">
        <v>273</v>
      </c>
    </row>
    <row r="2" spans="1:3" ht="15.75" thickBot="1" x14ac:dyDescent="0.3">
      <c r="A2" s="352" t="s">
        <v>295</v>
      </c>
      <c r="B2" s="353" t="s">
        <v>296</v>
      </c>
      <c r="C2" s="354" t="s">
        <v>301</v>
      </c>
    </row>
    <row r="3" spans="1:3" x14ac:dyDescent="0.25">
      <c r="A3" s="368" t="s">
        <v>274</v>
      </c>
      <c r="B3" s="355" t="s">
        <v>298</v>
      </c>
      <c r="C3" s="262" t="s">
        <v>297</v>
      </c>
    </row>
    <row r="4" spans="1:3" x14ac:dyDescent="0.25">
      <c r="A4" s="369" t="s">
        <v>275</v>
      </c>
      <c r="B4" s="356" t="s">
        <v>299</v>
      </c>
      <c r="C4" s="357" t="s">
        <v>300</v>
      </c>
    </row>
    <row r="5" spans="1:3" x14ac:dyDescent="0.25">
      <c r="A5" s="369" t="s">
        <v>276</v>
      </c>
      <c r="B5" s="356" t="s">
        <v>302</v>
      </c>
      <c r="C5" s="357" t="s">
        <v>300</v>
      </c>
    </row>
    <row r="6" spans="1:3" x14ac:dyDescent="0.25">
      <c r="A6" s="369" t="s">
        <v>217</v>
      </c>
      <c r="B6" s="356" t="s">
        <v>303</v>
      </c>
      <c r="C6" s="260" t="s">
        <v>305</v>
      </c>
    </row>
    <row r="7" spans="1:3" x14ac:dyDescent="0.25">
      <c r="A7" s="369" t="s">
        <v>277</v>
      </c>
      <c r="B7" s="356" t="s">
        <v>304</v>
      </c>
      <c r="C7" s="357" t="s">
        <v>300</v>
      </c>
    </row>
    <row r="8" spans="1:3" x14ac:dyDescent="0.25">
      <c r="A8" s="369" t="s">
        <v>278</v>
      </c>
      <c r="B8" s="356" t="s">
        <v>306</v>
      </c>
      <c r="C8" s="260" t="s">
        <v>307</v>
      </c>
    </row>
    <row r="9" spans="1:3" x14ac:dyDescent="0.25">
      <c r="A9" s="369" t="s">
        <v>279</v>
      </c>
      <c r="B9" s="356" t="s">
        <v>308</v>
      </c>
      <c r="C9" s="357" t="s">
        <v>300</v>
      </c>
    </row>
    <row r="10" spans="1:3" x14ac:dyDescent="0.25">
      <c r="A10" s="369" t="s">
        <v>280</v>
      </c>
      <c r="B10" s="356" t="s">
        <v>309</v>
      </c>
      <c r="C10" s="260" t="s">
        <v>307</v>
      </c>
    </row>
    <row r="11" spans="1:3" x14ac:dyDescent="0.25">
      <c r="A11" s="369" t="s">
        <v>281</v>
      </c>
      <c r="B11" s="356" t="s">
        <v>310</v>
      </c>
      <c r="C11" s="260" t="s">
        <v>307</v>
      </c>
    </row>
    <row r="12" spans="1:3" x14ac:dyDescent="0.25">
      <c r="A12" s="369" t="s">
        <v>282</v>
      </c>
      <c r="B12" s="356" t="s">
        <v>311</v>
      </c>
      <c r="C12" s="260" t="s">
        <v>307</v>
      </c>
    </row>
    <row r="13" spans="1:3" x14ac:dyDescent="0.25">
      <c r="A13" s="369" t="s">
        <v>283</v>
      </c>
      <c r="B13" s="356" t="s">
        <v>312</v>
      </c>
      <c r="C13" s="260" t="s">
        <v>307</v>
      </c>
    </row>
    <row r="14" spans="1:3" x14ac:dyDescent="0.25">
      <c r="A14" s="369" t="s">
        <v>284</v>
      </c>
      <c r="B14" s="356" t="s">
        <v>344</v>
      </c>
      <c r="C14" s="260" t="s">
        <v>313</v>
      </c>
    </row>
    <row r="15" spans="1:3" x14ac:dyDescent="0.25">
      <c r="A15" s="369" t="s">
        <v>343</v>
      </c>
      <c r="B15" s="356" t="s">
        <v>345</v>
      </c>
      <c r="C15" s="260" t="s">
        <v>307</v>
      </c>
    </row>
    <row r="16" spans="1:3" x14ac:dyDescent="0.25">
      <c r="A16" s="369" t="s">
        <v>289</v>
      </c>
      <c r="B16" s="356" t="s">
        <v>314</v>
      </c>
      <c r="C16" s="260" t="s">
        <v>315</v>
      </c>
    </row>
    <row r="17" spans="1:3" x14ac:dyDescent="0.25">
      <c r="A17" s="369" t="s">
        <v>290</v>
      </c>
      <c r="B17" s="356" t="s">
        <v>316</v>
      </c>
      <c r="C17" s="260" t="s">
        <v>317</v>
      </c>
    </row>
    <row r="18" spans="1:3" ht="30" x14ac:dyDescent="0.25">
      <c r="A18" s="369" t="s">
        <v>291</v>
      </c>
      <c r="B18" s="367" t="s">
        <v>318</v>
      </c>
      <c r="C18" s="370" t="s">
        <v>319</v>
      </c>
    </row>
    <row r="19" spans="1:3" x14ac:dyDescent="0.25">
      <c r="A19" s="369" t="s">
        <v>292</v>
      </c>
      <c r="B19" s="356" t="s">
        <v>320</v>
      </c>
      <c r="C19" s="260" t="s">
        <v>321</v>
      </c>
    </row>
    <row r="20" spans="1:3" x14ac:dyDescent="0.25">
      <c r="A20" s="369" t="s">
        <v>293</v>
      </c>
      <c r="B20" s="356" t="s">
        <v>322</v>
      </c>
      <c r="C20" s="260" t="s">
        <v>324</v>
      </c>
    </row>
    <row r="21" spans="1:3" x14ac:dyDescent="0.25">
      <c r="A21" s="369" t="s">
        <v>294</v>
      </c>
      <c r="B21" s="356" t="s">
        <v>323</v>
      </c>
      <c r="C21" s="260" t="s">
        <v>324</v>
      </c>
    </row>
  </sheetData>
  <sheetProtection password="C3D8" sheet="1" objects="1" scenarios="1"/>
  <hyperlinks>
    <hyperlink ref="A3" location="Sumarizácia!R1C1" display="Sumarizácia" xr:uid="{00000000-0004-0000-0100-000000000000}"/>
    <hyperlink ref="A4" location="'CBA - Agendové IS'!R1C1" display="CBA" xr:uid="{00000000-0004-0000-0100-000001000000}"/>
    <hyperlink ref="A5" location="'Analyza citlivosti - AgendovéIS'!R1C1" display="Analyza citlivosti" xr:uid="{00000000-0004-0000-0100-000002000000}"/>
    <hyperlink ref="A6" location="'Prínosy - Agendové IS'!R1C1" display="Prínosy" xr:uid="{00000000-0004-0000-0100-000003000000}"/>
    <hyperlink ref="A7" location="'Výdavky - Agendové IS'!R1C1" display="Výdavky" xr:uid="{00000000-0004-0000-0100-000004000000}"/>
    <hyperlink ref="A8" location="'Parametre - Agendové IS'!R1C1" display="Parametre" xr:uid="{00000000-0004-0000-0100-000005000000}"/>
    <hyperlink ref="A9" location="TCO!R1C1" display="TCO" xr:uid="{00000000-0004-0000-0100-000006000000}"/>
    <hyperlink ref="A10" location="'TCO Alt. 1 - SW'!R1C1" display="TCO Alt. 1 - SW" xr:uid="{00000000-0004-0000-0100-000007000000}"/>
    <hyperlink ref="A11" location="'TCO Alt. 1 - HW'!R1C1" display="TCO Alt. 1 - HW" xr:uid="{00000000-0004-0000-0100-000008000000}"/>
    <hyperlink ref="A12" location="'TCO Alt. 2 - SW'!R1C1" display="TCO Alt. 2 - SW" xr:uid="{00000000-0004-0000-0100-000009000000}"/>
    <hyperlink ref="A13" location="'TCO Alt. 2 - HW'!R1C1" display="TCO Alt. 2 - HW" xr:uid="{00000000-0004-0000-0100-00000A000000}"/>
    <hyperlink ref="A14" location="'Rozpočet - vývoj Aplikácií'!R1C1" display="Rozpočet - vývoj aplikácii" xr:uid="{00000000-0004-0000-0100-00000B000000}"/>
    <hyperlink ref="A16" location="'Slepý rozpočet'!R1C1" display="Slepý rozpočet" xr:uid="{00000000-0004-0000-0100-00000C000000}"/>
    <hyperlink ref="A17" location="Faktory!R1C1" display="Faktory" xr:uid="{00000000-0004-0000-0100-00000D000000}"/>
    <hyperlink ref="A18" location="'Meranie prínosov'!R1C1" display="Meranie prínosov" xr:uid="{00000000-0004-0000-0100-00000E000000}"/>
    <hyperlink ref="A19" location="'Procesné mapy'!R1C1" display="Procesné mapy" xr:uid="{00000000-0004-0000-0100-00000F000000}"/>
    <hyperlink ref="A20" location="'Procesy - AS IS'!R1C1" display="Procesy AS IS" xr:uid="{00000000-0004-0000-0100-000010000000}"/>
    <hyperlink ref="A21" location="'Procesy - TO BE'!R1C1" display="Procesy TO BE" xr:uid="{00000000-0004-0000-0100-000011000000}"/>
    <hyperlink ref="A15" location="'Rozpočet - HW a licencie'!R1C1" display="Rozpočet - HW a licencie" xr:uid="{00000000-0004-0000-0100-000012000000}"/>
  </hyperlinks>
  <pageMargins left="0.7" right="0.7" top="0.75" bottom="0.75" header="0.3" footer="0.3"/>
  <pageSetup paperSize="9" scale="5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CC"/>
  </sheetPr>
  <dimension ref="A1:AC70"/>
  <sheetViews>
    <sheetView view="pageBreakPreview" topLeftCell="A52" zoomScale="60" zoomScaleNormal="100" workbookViewId="0">
      <selection activeCell="Q35" sqref="Q35"/>
    </sheetView>
  </sheetViews>
  <sheetFormatPr defaultColWidth="8.85546875" defaultRowHeight="15" x14ac:dyDescent="0.25"/>
  <cols>
    <col min="1" max="1" width="21.42578125" customWidth="1"/>
    <col min="2" max="2" width="14.42578125" customWidth="1"/>
    <col min="3" max="3" width="14.28515625" style="308" customWidth="1"/>
    <col min="4" max="4" width="14.140625" style="308" customWidth="1"/>
    <col min="5" max="5" width="14.85546875" style="308" customWidth="1"/>
    <col min="6" max="6" width="11.85546875" style="308" customWidth="1"/>
    <col min="7" max="7" width="15.85546875" style="308" customWidth="1"/>
    <col min="8" max="8" width="13.42578125" style="308" customWidth="1"/>
    <col min="9" max="28" width="8.42578125" style="308" customWidth="1"/>
  </cols>
  <sheetData>
    <row r="1" spans="1:29" ht="15.75" thickBot="1" x14ac:dyDescent="0.3"/>
    <row r="2" spans="1:29" ht="48.75" customHeight="1" thickBot="1" x14ac:dyDescent="0.3">
      <c r="A2" s="311" t="s">
        <v>233</v>
      </c>
      <c r="B2" s="332" t="s">
        <v>234</v>
      </c>
      <c r="C2" s="330" t="s">
        <v>235</v>
      </c>
      <c r="D2" s="312" t="s">
        <v>236</v>
      </c>
      <c r="E2" s="312" t="s">
        <v>237</v>
      </c>
      <c r="F2" s="337" t="s">
        <v>226</v>
      </c>
      <c r="G2" s="332" t="s">
        <v>238</v>
      </c>
      <c r="H2" s="341" t="s">
        <v>235</v>
      </c>
      <c r="I2" s="313" t="s">
        <v>226</v>
      </c>
      <c r="O2" s="314"/>
      <c r="P2" s="315"/>
      <c r="Q2" s="315"/>
      <c r="R2" s="316"/>
      <c r="S2" s="316"/>
      <c r="T2" s="316"/>
      <c r="U2" s="316"/>
      <c r="V2" s="316"/>
      <c r="W2" s="316"/>
      <c r="X2" s="316"/>
      <c r="Y2" s="315"/>
      <c r="Z2" s="315"/>
      <c r="AA2" s="316"/>
      <c r="AB2" s="316"/>
      <c r="AC2" s="316"/>
    </row>
    <row r="3" spans="1:29" x14ac:dyDescent="0.25">
      <c r="A3" s="317" t="s">
        <v>171</v>
      </c>
      <c r="B3" s="333"/>
      <c r="C3" s="331"/>
      <c r="D3" s="327"/>
      <c r="E3" s="327"/>
      <c r="F3" s="338"/>
      <c r="G3" s="342"/>
      <c r="H3" s="331"/>
      <c r="I3" s="327"/>
      <c r="O3" s="318"/>
      <c r="P3" s="319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</row>
    <row r="4" spans="1:29" x14ac:dyDescent="0.25">
      <c r="A4" s="321" t="s">
        <v>239</v>
      </c>
      <c r="B4" s="334" t="s">
        <v>240</v>
      </c>
      <c r="C4" s="329"/>
      <c r="D4" s="328"/>
      <c r="E4" s="328"/>
      <c r="F4" s="339"/>
      <c r="G4" s="335"/>
      <c r="H4" s="329"/>
      <c r="I4" s="328"/>
      <c r="O4" s="318"/>
      <c r="P4" s="322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</row>
    <row r="5" spans="1:29" ht="15.75" customHeight="1" x14ac:dyDescent="0.25">
      <c r="A5" s="323" t="s">
        <v>241</v>
      </c>
      <c r="B5" s="335"/>
      <c r="C5" s="329"/>
      <c r="D5" s="328"/>
      <c r="E5" s="328"/>
      <c r="F5" s="339"/>
      <c r="G5" s="335"/>
      <c r="H5" s="329"/>
      <c r="I5" s="328"/>
      <c r="O5" s="318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</row>
    <row r="6" spans="1:29" x14ac:dyDescent="0.25">
      <c r="A6" s="323" t="s">
        <v>242</v>
      </c>
      <c r="B6" s="335"/>
      <c r="C6" s="329"/>
      <c r="D6" s="328"/>
      <c r="E6" s="328"/>
      <c r="F6" s="339"/>
      <c r="G6" s="335"/>
      <c r="H6" s="329"/>
      <c r="I6" s="328"/>
      <c r="O6" s="318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20"/>
      <c r="AA6" s="320"/>
      <c r="AB6" s="320"/>
      <c r="AC6" s="320"/>
    </row>
    <row r="7" spans="1:29" x14ac:dyDescent="0.25">
      <c r="A7" s="323" t="s">
        <v>243</v>
      </c>
      <c r="B7" s="335"/>
      <c r="C7" s="329"/>
      <c r="D7" s="328"/>
      <c r="E7" s="328"/>
      <c r="F7" s="339"/>
      <c r="G7" s="335"/>
      <c r="H7" s="329"/>
      <c r="I7" s="328"/>
      <c r="O7" s="318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</row>
    <row r="8" spans="1:29" x14ac:dyDescent="0.25">
      <c r="A8" s="323" t="s">
        <v>244</v>
      </c>
      <c r="B8" s="335"/>
      <c r="C8" s="329"/>
      <c r="D8" s="328"/>
      <c r="E8" s="328"/>
      <c r="F8" s="339"/>
      <c r="G8" s="335"/>
      <c r="H8" s="329"/>
      <c r="I8" s="328"/>
      <c r="O8" s="318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</row>
    <row r="9" spans="1:29" x14ac:dyDescent="0.25">
      <c r="A9" s="323" t="s">
        <v>245</v>
      </c>
      <c r="B9" s="335"/>
      <c r="C9" s="329"/>
      <c r="D9" s="328"/>
      <c r="E9" s="328"/>
      <c r="F9" s="339"/>
      <c r="G9" s="335"/>
      <c r="H9" s="329"/>
      <c r="I9" s="328"/>
      <c r="O9" s="318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</row>
    <row r="10" spans="1:29" x14ac:dyDescent="0.25">
      <c r="A10" s="323" t="s">
        <v>246</v>
      </c>
      <c r="B10" s="335"/>
      <c r="C10" s="329"/>
      <c r="D10" s="328"/>
      <c r="E10" s="328"/>
      <c r="F10" s="339"/>
      <c r="G10" s="335"/>
      <c r="H10" s="329"/>
      <c r="I10" s="328"/>
      <c r="O10" s="318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</row>
    <row r="11" spans="1:29" x14ac:dyDescent="0.25">
      <c r="A11" s="323" t="s">
        <v>247</v>
      </c>
      <c r="B11" s="335"/>
      <c r="C11" s="329"/>
      <c r="D11" s="328"/>
      <c r="E11" s="328"/>
      <c r="F11" s="339"/>
      <c r="G11" s="335"/>
      <c r="H11" s="329"/>
      <c r="I11" s="328"/>
      <c r="O11" s="318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</row>
    <row r="12" spans="1:29" x14ac:dyDescent="0.25">
      <c r="A12" s="323" t="s">
        <v>248</v>
      </c>
      <c r="B12" s="335"/>
      <c r="C12" s="329"/>
      <c r="D12" s="328"/>
      <c r="E12" s="328"/>
      <c r="F12" s="339"/>
      <c r="G12" s="335"/>
      <c r="H12" s="329"/>
      <c r="I12" s="328"/>
      <c r="O12" s="318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</row>
    <row r="13" spans="1:29" x14ac:dyDescent="0.25">
      <c r="A13" s="323" t="s">
        <v>249</v>
      </c>
      <c r="B13" s="335"/>
      <c r="C13" s="329"/>
      <c r="D13" s="328"/>
      <c r="E13" s="328"/>
      <c r="F13" s="339"/>
      <c r="G13" s="335"/>
      <c r="H13" s="329"/>
      <c r="I13" s="328"/>
      <c r="O13" s="318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320"/>
      <c r="AC13" s="320"/>
    </row>
    <row r="14" spans="1:29" x14ac:dyDescent="0.25">
      <c r="A14" s="323" t="s">
        <v>250</v>
      </c>
      <c r="B14" s="335"/>
      <c r="C14" s="329"/>
      <c r="D14" s="328"/>
      <c r="E14" s="328"/>
      <c r="F14" s="339"/>
      <c r="G14" s="335"/>
      <c r="H14" s="329"/>
      <c r="I14" s="328"/>
      <c r="O14" s="318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</row>
    <row r="15" spans="1:29" x14ac:dyDescent="0.25">
      <c r="A15" s="323" t="s">
        <v>251</v>
      </c>
      <c r="B15" s="335"/>
      <c r="C15" s="329"/>
      <c r="D15" s="328"/>
      <c r="E15" s="328"/>
      <c r="F15" s="339"/>
      <c r="G15" s="335"/>
      <c r="H15" s="329"/>
      <c r="I15" s="328"/>
      <c r="O15" s="318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</row>
    <row r="16" spans="1:29" x14ac:dyDescent="0.25">
      <c r="A16" s="323" t="s">
        <v>252</v>
      </c>
      <c r="B16" s="335"/>
      <c r="C16" s="329"/>
      <c r="D16" s="328"/>
      <c r="E16" s="328"/>
      <c r="F16" s="339"/>
      <c r="G16" s="335"/>
      <c r="H16" s="329"/>
      <c r="I16" s="328"/>
      <c r="O16" s="318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20"/>
      <c r="AA16" s="320"/>
      <c r="AB16" s="320"/>
      <c r="AC16" s="320"/>
    </row>
    <row r="17" spans="1:29" x14ac:dyDescent="0.25">
      <c r="A17" s="323" t="s">
        <v>253</v>
      </c>
      <c r="B17" s="335"/>
      <c r="C17" s="329"/>
      <c r="D17" s="328"/>
      <c r="E17" s="328"/>
      <c r="F17" s="339"/>
      <c r="G17" s="335"/>
      <c r="H17" s="329"/>
      <c r="I17" s="328"/>
      <c r="O17" s="318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</row>
    <row r="18" spans="1:29" x14ac:dyDescent="0.25">
      <c r="A18" s="323" t="s">
        <v>254</v>
      </c>
      <c r="B18" s="335"/>
      <c r="C18" s="329"/>
      <c r="D18" s="328"/>
      <c r="E18" s="328"/>
      <c r="F18" s="339"/>
      <c r="G18" s="335"/>
      <c r="H18" s="329"/>
      <c r="I18" s="328"/>
      <c r="O18" s="318"/>
      <c r="P18" s="320"/>
      <c r="Q18" s="320"/>
      <c r="R18" s="320"/>
      <c r="S18" s="320"/>
      <c r="T18" s="320"/>
      <c r="U18" s="320"/>
      <c r="V18" s="320"/>
      <c r="W18" s="320"/>
      <c r="X18" s="320"/>
      <c r="Y18" s="320"/>
      <c r="Z18" s="320"/>
      <c r="AA18" s="320"/>
      <c r="AB18" s="320"/>
      <c r="AC18" s="320"/>
    </row>
    <row r="19" spans="1:29" x14ac:dyDescent="0.25">
      <c r="A19" s="323" t="s">
        <v>255</v>
      </c>
      <c r="B19" s="335"/>
      <c r="C19" s="329"/>
      <c r="D19" s="328"/>
      <c r="E19" s="328"/>
      <c r="F19" s="339"/>
      <c r="G19" s="335"/>
      <c r="H19" s="329"/>
      <c r="I19" s="328"/>
      <c r="O19" s="318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</row>
    <row r="20" spans="1:29" x14ac:dyDescent="0.25">
      <c r="A20" s="323" t="s">
        <v>256</v>
      </c>
      <c r="B20" s="335"/>
      <c r="C20" s="329"/>
      <c r="D20" s="328"/>
      <c r="E20" s="328"/>
      <c r="F20" s="339"/>
      <c r="G20" s="335"/>
      <c r="H20" s="329"/>
      <c r="I20" s="328"/>
      <c r="O20" s="318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</row>
    <row r="21" spans="1:29" x14ac:dyDescent="0.25">
      <c r="A21" s="323" t="s">
        <v>257</v>
      </c>
      <c r="B21" s="335"/>
      <c r="C21" s="329"/>
      <c r="D21" s="328"/>
      <c r="E21" s="328"/>
      <c r="F21" s="339"/>
      <c r="G21" s="335"/>
      <c r="H21" s="329"/>
      <c r="I21" s="328"/>
      <c r="O21" s="318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</row>
    <row r="22" spans="1:29" x14ac:dyDescent="0.25">
      <c r="A22" s="323" t="s">
        <v>258</v>
      </c>
      <c r="B22" s="335"/>
      <c r="C22" s="329"/>
      <c r="D22" s="328"/>
      <c r="E22" s="328"/>
      <c r="F22" s="339"/>
      <c r="G22" s="335"/>
      <c r="H22" s="329"/>
      <c r="I22" s="328"/>
      <c r="O22" s="318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</row>
    <row r="23" spans="1:29" x14ac:dyDescent="0.25">
      <c r="A23" s="323" t="s">
        <v>259</v>
      </c>
      <c r="B23" s="335"/>
      <c r="C23" s="329"/>
      <c r="D23" s="328"/>
      <c r="E23" s="328"/>
      <c r="F23" s="339"/>
      <c r="G23" s="335"/>
      <c r="H23" s="329"/>
      <c r="I23" s="328"/>
      <c r="O23" s="318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</row>
    <row r="24" spans="1:29" x14ac:dyDescent="0.25">
      <c r="A24" s="323" t="s">
        <v>260</v>
      </c>
      <c r="B24" s="335"/>
      <c r="C24" s="329"/>
      <c r="D24" s="328"/>
      <c r="E24" s="328"/>
      <c r="F24" s="339"/>
      <c r="G24" s="335"/>
      <c r="H24" s="329"/>
      <c r="I24" s="328"/>
      <c r="O24" s="318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</row>
    <row r="25" spans="1:29" x14ac:dyDescent="0.25">
      <c r="A25" s="323" t="s">
        <v>261</v>
      </c>
      <c r="B25" s="335"/>
      <c r="C25" s="329"/>
      <c r="D25" s="328"/>
      <c r="E25" s="328"/>
      <c r="F25" s="339"/>
      <c r="G25" s="335"/>
      <c r="H25" s="329"/>
      <c r="I25" s="328"/>
      <c r="O25" s="318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  <c r="AC25" s="320"/>
    </row>
    <row r="26" spans="1:29" x14ac:dyDescent="0.25">
      <c r="A26" s="323" t="s">
        <v>262</v>
      </c>
      <c r="B26" s="335"/>
      <c r="C26" s="329"/>
      <c r="D26" s="328"/>
      <c r="E26" s="328"/>
      <c r="F26" s="339"/>
      <c r="G26" s="335"/>
      <c r="H26" s="329"/>
      <c r="I26" s="328"/>
      <c r="O26" s="318"/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</row>
    <row r="27" spans="1:29" x14ac:dyDescent="0.25">
      <c r="A27" s="323" t="s">
        <v>263</v>
      </c>
      <c r="B27" s="335"/>
      <c r="C27" s="329"/>
      <c r="D27" s="328"/>
      <c r="E27" s="328"/>
      <c r="F27" s="339"/>
      <c r="G27" s="335"/>
      <c r="H27" s="329"/>
      <c r="I27" s="328"/>
      <c r="O27" s="318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  <c r="AC27" s="320"/>
    </row>
    <row r="28" spans="1:29" x14ac:dyDescent="0.25">
      <c r="A28" s="323" t="s">
        <v>264</v>
      </c>
      <c r="B28" s="335"/>
      <c r="C28" s="329"/>
      <c r="D28" s="328"/>
      <c r="E28" s="328"/>
      <c r="F28" s="339"/>
      <c r="G28" s="335"/>
      <c r="H28" s="329"/>
      <c r="I28" s="328"/>
      <c r="O28" s="318"/>
      <c r="P28" s="320"/>
      <c r="Q28" s="320"/>
      <c r="R28" s="320"/>
      <c r="S28" s="320"/>
      <c r="T28" s="320"/>
      <c r="U28" s="320"/>
      <c r="V28" s="320"/>
      <c r="W28" s="320"/>
      <c r="X28" s="320"/>
      <c r="Y28" s="320"/>
      <c r="Z28" s="320"/>
      <c r="AA28" s="320"/>
      <c r="AB28" s="320"/>
      <c r="AC28" s="320"/>
    </row>
    <row r="29" spans="1:29" x14ac:dyDescent="0.25">
      <c r="A29" s="323" t="s">
        <v>265</v>
      </c>
      <c r="B29" s="335"/>
      <c r="C29" s="329"/>
      <c r="D29" s="328"/>
      <c r="E29" s="328"/>
      <c r="F29" s="339"/>
      <c r="G29" s="335"/>
      <c r="H29" s="329"/>
      <c r="I29" s="328"/>
      <c r="O29" s="318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</row>
    <row r="30" spans="1:29" x14ac:dyDescent="0.25">
      <c r="A30" s="323" t="s">
        <v>266</v>
      </c>
      <c r="B30" s="335"/>
      <c r="C30" s="329"/>
      <c r="D30" s="328"/>
      <c r="E30" s="328"/>
      <c r="F30" s="339"/>
      <c r="G30" s="335"/>
      <c r="H30" s="329"/>
      <c r="I30" s="328"/>
      <c r="O30" s="318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</row>
    <row r="31" spans="1:29" x14ac:dyDescent="0.25">
      <c r="A31" s="323" t="s">
        <v>267</v>
      </c>
      <c r="B31" s="335"/>
      <c r="C31" s="329"/>
      <c r="D31" s="328"/>
      <c r="E31" s="328"/>
      <c r="F31" s="339"/>
      <c r="G31" s="335"/>
      <c r="H31" s="329"/>
      <c r="I31" s="328"/>
      <c r="O31" s="318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</row>
    <row r="32" spans="1:29" x14ac:dyDescent="0.25">
      <c r="A32" s="323" t="s">
        <v>268</v>
      </c>
      <c r="B32" s="335"/>
      <c r="C32" s="329"/>
      <c r="D32" s="328"/>
      <c r="E32" s="328"/>
      <c r="F32" s="339"/>
      <c r="G32" s="335"/>
      <c r="H32" s="329"/>
      <c r="I32" s="328"/>
      <c r="O32" s="318"/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</row>
    <row r="33" spans="1:29" x14ac:dyDescent="0.25">
      <c r="A33" s="323" t="s">
        <v>269</v>
      </c>
      <c r="B33" s="335"/>
      <c r="C33" s="329"/>
      <c r="D33" s="328"/>
      <c r="E33" s="328"/>
      <c r="F33" s="339"/>
      <c r="G33" s="335"/>
      <c r="H33" s="329"/>
      <c r="I33" s="328"/>
      <c r="O33" s="318"/>
      <c r="P33" s="320"/>
      <c r="Q33" s="320"/>
      <c r="R33" s="320"/>
      <c r="S33" s="320"/>
      <c r="T33" s="320"/>
      <c r="U33" s="320"/>
      <c r="V33" s="320"/>
      <c r="W33" s="320"/>
      <c r="X33" s="320"/>
      <c r="Y33" s="320"/>
      <c r="Z33" s="320"/>
      <c r="AA33" s="320"/>
      <c r="AB33" s="320"/>
      <c r="AC33" s="320"/>
    </row>
    <row r="34" spans="1:29" ht="15.75" thickBot="1" x14ac:dyDescent="0.3">
      <c r="A34" s="324" t="s">
        <v>270</v>
      </c>
      <c r="B34" s="336"/>
      <c r="C34" s="325"/>
      <c r="D34" s="260"/>
      <c r="E34" s="260"/>
      <c r="F34" s="340"/>
      <c r="G34" s="336"/>
      <c r="H34" s="325"/>
      <c r="I34" s="260"/>
      <c r="O34" s="318"/>
      <c r="P34" s="319"/>
      <c r="Q34" s="319"/>
      <c r="R34" s="319"/>
      <c r="S34" s="319"/>
      <c r="T34" s="319"/>
      <c r="U34" s="319"/>
      <c r="V34" s="319"/>
      <c r="W34" s="319"/>
      <c r="X34" s="319"/>
      <c r="Y34" s="319"/>
      <c r="Z34" s="319"/>
      <c r="AA34" s="319"/>
      <c r="AB34" s="319"/>
      <c r="AC34" s="319"/>
    </row>
    <row r="37" spans="1:29" ht="15.75" thickBot="1" x14ac:dyDescent="0.3"/>
    <row r="38" spans="1:29" ht="45.75" thickBot="1" x14ac:dyDescent="0.3">
      <c r="A38" s="311" t="s">
        <v>271</v>
      </c>
      <c r="B38" s="332" t="s">
        <v>234</v>
      </c>
      <c r="C38" s="330" t="s">
        <v>235</v>
      </c>
      <c r="D38" s="312" t="s">
        <v>236</v>
      </c>
      <c r="E38" s="312" t="s">
        <v>237</v>
      </c>
      <c r="F38" s="337" t="s">
        <v>226</v>
      </c>
      <c r="G38" s="332" t="s">
        <v>238</v>
      </c>
      <c r="H38" s="341" t="s">
        <v>235</v>
      </c>
      <c r="I38" s="313" t="s">
        <v>226</v>
      </c>
    </row>
    <row r="39" spans="1:29" x14ac:dyDescent="0.25">
      <c r="A39" s="317" t="s">
        <v>171</v>
      </c>
      <c r="B39" s="333"/>
      <c r="C39" s="331"/>
      <c r="D39" s="327"/>
      <c r="E39" s="327"/>
      <c r="F39" s="338"/>
      <c r="G39" s="342"/>
      <c r="H39" s="331"/>
      <c r="I39" s="327"/>
    </row>
    <row r="40" spans="1:29" x14ac:dyDescent="0.25">
      <c r="A40" s="321" t="s">
        <v>239</v>
      </c>
      <c r="B40" s="334" t="s">
        <v>240</v>
      </c>
      <c r="C40" s="329"/>
      <c r="D40" s="328"/>
      <c r="E40" s="328"/>
      <c r="F40" s="339"/>
      <c r="G40" s="335"/>
      <c r="H40" s="329"/>
      <c r="I40" s="328"/>
    </row>
    <row r="41" spans="1:29" x14ac:dyDescent="0.25">
      <c r="A41" s="323" t="s">
        <v>241</v>
      </c>
      <c r="B41" s="335"/>
      <c r="C41" s="329"/>
      <c r="D41" s="328"/>
      <c r="E41" s="328"/>
      <c r="F41" s="339"/>
      <c r="G41" s="335"/>
      <c r="H41" s="329"/>
      <c r="I41" s="328"/>
    </row>
    <row r="42" spans="1:29" x14ac:dyDescent="0.25">
      <c r="A42" s="323" t="s">
        <v>242</v>
      </c>
      <c r="B42" s="335"/>
      <c r="C42" s="329"/>
      <c r="D42" s="328"/>
      <c r="E42" s="328"/>
      <c r="F42" s="339"/>
      <c r="G42" s="335"/>
      <c r="H42" s="329"/>
      <c r="I42" s="328"/>
    </row>
    <row r="43" spans="1:29" x14ac:dyDescent="0.25">
      <c r="A43" s="323" t="s">
        <v>243</v>
      </c>
      <c r="B43" s="335"/>
      <c r="C43" s="329"/>
      <c r="D43" s="328"/>
      <c r="E43" s="328"/>
      <c r="F43" s="339"/>
      <c r="G43" s="335"/>
      <c r="H43" s="329"/>
      <c r="I43" s="328"/>
    </row>
    <row r="44" spans="1:29" x14ac:dyDescent="0.25">
      <c r="A44" s="323" t="s">
        <v>244</v>
      </c>
      <c r="B44" s="335"/>
      <c r="C44" s="329"/>
      <c r="D44" s="328"/>
      <c r="E44" s="328"/>
      <c r="F44" s="339"/>
      <c r="G44" s="335"/>
      <c r="H44" s="329"/>
      <c r="I44" s="328"/>
    </row>
    <row r="45" spans="1:29" x14ac:dyDescent="0.25">
      <c r="A45" s="323" t="s">
        <v>245</v>
      </c>
      <c r="B45" s="335"/>
      <c r="C45" s="329"/>
      <c r="D45" s="328"/>
      <c r="E45" s="328"/>
      <c r="F45" s="339"/>
      <c r="G45" s="335"/>
      <c r="H45" s="329"/>
      <c r="I45" s="328"/>
    </row>
    <row r="46" spans="1:29" x14ac:dyDescent="0.25">
      <c r="A46" s="323" t="s">
        <v>246</v>
      </c>
      <c r="B46" s="335"/>
      <c r="C46" s="329"/>
      <c r="D46" s="328"/>
      <c r="E46" s="328"/>
      <c r="F46" s="339"/>
      <c r="G46" s="335"/>
      <c r="H46" s="329"/>
      <c r="I46" s="328"/>
    </row>
    <row r="47" spans="1:29" x14ac:dyDescent="0.25">
      <c r="A47" s="323" t="s">
        <v>247</v>
      </c>
      <c r="B47" s="335"/>
      <c r="C47" s="329"/>
      <c r="D47" s="328"/>
      <c r="E47" s="328"/>
      <c r="F47" s="339"/>
      <c r="G47" s="335"/>
      <c r="H47" s="329"/>
      <c r="I47" s="328"/>
    </row>
    <row r="48" spans="1:29" x14ac:dyDescent="0.25">
      <c r="A48" s="323" t="s">
        <v>248</v>
      </c>
      <c r="B48" s="335"/>
      <c r="C48" s="329"/>
      <c r="D48" s="328"/>
      <c r="E48" s="328"/>
      <c r="F48" s="339"/>
      <c r="G48" s="335"/>
      <c r="H48" s="329"/>
      <c r="I48" s="328"/>
    </row>
    <row r="49" spans="1:9" x14ac:dyDescent="0.25">
      <c r="A49" s="323" t="s">
        <v>249</v>
      </c>
      <c r="B49" s="335"/>
      <c r="C49" s="329"/>
      <c r="D49" s="328"/>
      <c r="E49" s="328"/>
      <c r="F49" s="339"/>
      <c r="G49" s="335"/>
      <c r="H49" s="329"/>
      <c r="I49" s="328"/>
    </row>
    <row r="50" spans="1:9" x14ac:dyDescent="0.25">
      <c r="A50" s="323" t="s">
        <v>250</v>
      </c>
      <c r="B50" s="335"/>
      <c r="C50" s="329"/>
      <c r="D50" s="328"/>
      <c r="E50" s="328"/>
      <c r="F50" s="339"/>
      <c r="G50" s="335"/>
      <c r="H50" s="329"/>
      <c r="I50" s="328"/>
    </row>
    <row r="51" spans="1:9" x14ac:dyDescent="0.25">
      <c r="A51" s="323" t="s">
        <v>251</v>
      </c>
      <c r="B51" s="335"/>
      <c r="C51" s="329"/>
      <c r="D51" s="328"/>
      <c r="E51" s="328"/>
      <c r="F51" s="339"/>
      <c r="G51" s="335"/>
      <c r="H51" s="329"/>
      <c r="I51" s="328"/>
    </row>
    <row r="52" spans="1:9" x14ac:dyDescent="0.25">
      <c r="A52" s="323" t="s">
        <v>252</v>
      </c>
      <c r="B52" s="335"/>
      <c r="C52" s="329"/>
      <c r="D52" s="328"/>
      <c r="E52" s="328"/>
      <c r="F52" s="339"/>
      <c r="G52" s="335"/>
      <c r="H52" s="329"/>
      <c r="I52" s="328"/>
    </row>
    <row r="53" spans="1:9" x14ac:dyDescent="0.25">
      <c r="A53" s="323" t="s">
        <v>253</v>
      </c>
      <c r="B53" s="335"/>
      <c r="C53" s="329"/>
      <c r="D53" s="328"/>
      <c r="E53" s="328"/>
      <c r="F53" s="339"/>
      <c r="G53" s="335"/>
      <c r="H53" s="329"/>
      <c r="I53" s="328"/>
    </row>
    <row r="54" spans="1:9" x14ac:dyDescent="0.25">
      <c r="A54" s="323" t="s">
        <v>254</v>
      </c>
      <c r="B54" s="335"/>
      <c r="C54" s="329"/>
      <c r="D54" s="328"/>
      <c r="E54" s="328"/>
      <c r="F54" s="339"/>
      <c r="G54" s="335"/>
      <c r="H54" s="329"/>
      <c r="I54" s="328"/>
    </row>
    <row r="55" spans="1:9" x14ac:dyDescent="0.25">
      <c r="A55" s="323" t="s">
        <v>255</v>
      </c>
      <c r="B55" s="335"/>
      <c r="C55" s="329"/>
      <c r="D55" s="328"/>
      <c r="E55" s="328"/>
      <c r="F55" s="339"/>
      <c r="G55" s="335"/>
      <c r="H55" s="329"/>
      <c r="I55" s="328"/>
    </row>
    <row r="56" spans="1:9" x14ac:dyDescent="0.25">
      <c r="A56" s="323" t="s">
        <v>256</v>
      </c>
      <c r="B56" s="335"/>
      <c r="C56" s="329"/>
      <c r="D56" s="328"/>
      <c r="E56" s="328"/>
      <c r="F56" s="339"/>
      <c r="G56" s="335"/>
      <c r="H56" s="329"/>
      <c r="I56" s="328"/>
    </row>
    <row r="57" spans="1:9" x14ac:dyDescent="0.25">
      <c r="A57" s="323" t="s">
        <v>257</v>
      </c>
      <c r="B57" s="335"/>
      <c r="C57" s="329"/>
      <c r="D57" s="328"/>
      <c r="E57" s="328"/>
      <c r="F57" s="339"/>
      <c r="G57" s="335"/>
      <c r="H57" s="329"/>
      <c r="I57" s="328"/>
    </row>
    <row r="58" spans="1:9" x14ac:dyDescent="0.25">
      <c r="A58" s="323" t="s">
        <v>258</v>
      </c>
      <c r="B58" s="335"/>
      <c r="C58" s="329"/>
      <c r="D58" s="328"/>
      <c r="E58" s="328"/>
      <c r="F58" s="339"/>
      <c r="G58" s="335"/>
      <c r="H58" s="329"/>
      <c r="I58" s="328"/>
    </row>
    <row r="59" spans="1:9" x14ac:dyDescent="0.25">
      <c r="A59" s="323" t="s">
        <v>259</v>
      </c>
      <c r="B59" s="335"/>
      <c r="C59" s="329"/>
      <c r="D59" s="328"/>
      <c r="E59" s="328"/>
      <c r="F59" s="339"/>
      <c r="G59" s="335"/>
      <c r="H59" s="329"/>
      <c r="I59" s="328"/>
    </row>
    <row r="60" spans="1:9" x14ac:dyDescent="0.25">
      <c r="A60" s="323" t="s">
        <v>260</v>
      </c>
      <c r="B60" s="335"/>
      <c r="C60" s="329"/>
      <c r="D60" s="328"/>
      <c r="E60" s="328"/>
      <c r="F60" s="339"/>
      <c r="G60" s="335"/>
      <c r="H60" s="329"/>
      <c r="I60" s="328"/>
    </row>
    <row r="61" spans="1:9" x14ac:dyDescent="0.25">
      <c r="A61" s="323" t="s">
        <v>261</v>
      </c>
      <c r="B61" s="335"/>
      <c r="C61" s="329"/>
      <c r="D61" s="328"/>
      <c r="E61" s="328"/>
      <c r="F61" s="339"/>
      <c r="G61" s="335"/>
      <c r="H61" s="329"/>
      <c r="I61" s="328"/>
    </row>
    <row r="62" spans="1:9" x14ac:dyDescent="0.25">
      <c r="A62" s="323" t="s">
        <v>262</v>
      </c>
      <c r="B62" s="335"/>
      <c r="C62" s="329"/>
      <c r="D62" s="328"/>
      <c r="E62" s="328"/>
      <c r="F62" s="339"/>
      <c r="G62" s="335"/>
      <c r="H62" s="329"/>
      <c r="I62" s="328"/>
    </row>
    <row r="63" spans="1:9" x14ac:dyDescent="0.25">
      <c r="A63" s="323" t="s">
        <v>263</v>
      </c>
      <c r="B63" s="335"/>
      <c r="C63" s="329"/>
      <c r="D63" s="328"/>
      <c r="E63" s="328"/>
      <c r="F63" s="339"/>
      <c r="G63" s="335"/>
      <c r="H63" s="329"/>
      <c r="I63" s="328"/>
    </row>
    <row r="64" spans="1:9" x14ac:dyDescent="0.25">
      <c r="A64" s="323" t="s">
        <v>264</v>
      </c>
      <c r="B64" s="335"/>
      <c r="C64" s="329"/>
      <c r="D64" s="328"/>
      <c r="E64" s="328"/>
      <c r="F64" s="339"/>
      <c r="G64" s="335"/>
      <c r="H64" s="329"/>
      <c r="I64" s="328"/>
    </row>
    <row r="65" spans="1:9" x14ac:dyDescent="0.25">
      <c r="A65" s="323" t="s">
        <v>265</v>
      </c>
      <c r="B65" s="335"/>
      <c r="C65" s="329"/>
      <c r="D65" s="328"/>
      <c r="E65" s="328"/>
      <c r="F65" s="339"/>
      <c r="G65" s="335"/>
      <c r="H65" s="329"/>
      <c r="I65" s="328"/>
    </row>
    <row r="66" spans="1:9" x14ac:dyDescent="0.25">
      <c r="A66" s="323" t="s">
        <v>266</v>
      </c>
      <c r="B66" s="335"/>
      <c r="C66" s="329"/>
      <c r="D66" s="328"/>
      <c r="E66" s="328"/>
      <c r="F66" s="339"/>
      <c r="G66" s="335"/>
      <c r="H66" s="329"/>
      <c r="I66" s="328"/>
    </row>
    <row r="67" spans="1:9" x14ac:dyDescent="0.25">
      <c r="A67" s="323" t="s">
        <v>267</v>
      </c>
      <c r="B67" s="335"/>
      <c r="C67" s="329"/>
      <c r="D67" s="328"/>
      <c r="E67" s="328"/>
      <c r="F67" s="339"/>
      <c r="G67" s="335"/>
      <c r="H67" s="329"/>
      <c r="I67" s="328"/>
    </row>
    <row r="68" spans="1:9" x14ac:dyDescent="0.25">
      <c r="A68" s="323" t="s">
        <v>268</v>
      </c>
      <c r="B68" s="335"/>
      <c r="C68" s="329"/>
      <c r="D68" s="328"/>
      <c r="E68" s="328"/>
      <c r="F68" s="339"/>
      <c r="G68" s="335"/>
      <c r="H68" s="329"/>
      <c r="I68" s="328"/>
    </row>
    <row r="69" spans="1:9" x14ac:dyDescent="0.25">
      <c r="A69" s="323" t="s">
        <v>269</v>
      </c>
      <c r="B69" s="335"/>
      <c r="C69" s="329"/>
      <c r="D69" s="328"/>
      <c r="E69" s="328"/>
      <c r="F69" s="339"/>
      <c r="G69" s="335"/>
      <c r="H69" s="329"/>
      <c r="I69" s="328"/>
    </row>
    <row r="70" spans="1:9" ht="15.75" thickBot="1" x14ac:dyDescent="0.3">
      <c r="A70" s="324" t="s">
        <v>270</v>
      </c>
      <c r="B70" s="336"/>
      <c r="C70" s="325"/>
      <c r="D70" s="260"/>
      <c r="E70" s="260"/>
      <c r="F70" s="340"/>
      <c r="G70" s="336"/>
      <c r="H70" s="325"/>
      <c r="I70" s="260"/>
    </row>
  </sheetData>
  <pageMargins left="0.7" right="0.7" top="0.75" bottom="0.75" header="0.3" footer="0.3"/>
  <pageSetup paperSize="9" scale="6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CC"/>
  </sheetPr>
  <dimension ref="A1:I138"/>
  <sheetViews>
    <sheetView view="pageBreakPreview" topLeftCell="A46" zoomScale="60" zoomScaleNormal="80" workbookViewId="0">
      <selection activeCell="S53" sqref="S53"/>
    </sheetView>
  </sheetViews>
  <sheetFormatPr defaultColWidth="8.85546875" defaultRowHeight="15" x14ac:dyDescent="0.25"/>
  <cols>
    <col min="1" max="1" width="26" customWidth="1"/>
    <col min="2" max="2" width="11.42578125" customWidth="1"/>
    <col min="4" max="4" width="20.85546875" customWidth="1"/>
    <col min="6" max="8" width="12.42578125" bestFit="1" customWidth="1"/>
    <col min="9" max="9" width="13.140625" bestFit="1" customWidth="1"/>
  </cols>
  <sheetData>
    <row r="1" spans="1:9" ht="15.75" thickBot="1" x14ac:dyDescent="0.3"/>
    <row r="2" spans="1:9" x14ac:dyDescent="0.25">
      <c r="A2" s="803" t="str">
        <f>'Parametre - Agendové IS'!G1</f>
        <v>Modul 1</v>
      </c>
      <c r="B2" s="804"/>
      <c r="C2" s="805"/>
      <c r="D2" s="809" t="s">
        <v>107</v>
      </c>
      <c r="E2" s="810"/>
      <c r="F2" s="371" t="s">
        <v>166</v>
      </c>
      <c r="G2" s="371" t="s">
        <v>167</v>
      </c>
      <c r="H2" s="371" t="s">
        <v>168</v>
      </c>
      <c r="I2" s="371" t="s">
        <v>170</v>
      </c>
    </row>
    <row r="3" spans="1:9" ht="15.75" thickBot="1" x14ac:dyDescent="0.3">
      <c r="A3" s="806"/>
      <c r="B3" s="807"/>
      <c r="C3" s="808"/>
      <c r="D3" s="596" t="s">
        <v>369</v>
      </c>
      <c r="E3" s="597" t="s">
        <v>169</v>
      </c>
      <c r="F3" s="193" t="s">
        <v>169</v>
      </c>
      <c r="G3" s="193" t="s">
        <v>169</v>
      </c>
      <c r="H3" s="193" t="s">
        <v>169</v>
      </c>
      <c r="I3" s="193" t="s">
        <v>169</v>
      </c>
    </row>
    <row r="4" spans="1:9" ht="15" customHeight="1" x14ac:dyDescent="0.25">
      <c r="A4" s="797" t="s">
        <v>43</v>
      </c>
      <c r="B4" s="800" t="s">
        <v>187</v>
      </c>
      <c r="C4" s="194" t="s">
        <v>25</v>
      </c>
      <c r="D4" s="598" t="str">
        <f>IF(E4='Parametre - Agendové IS'!H87,"OK","Chyba počtu FTE")</f>
        <v>OK</v>
      </c>
      <c r="E4" s="599">
        <f t="shared" ref="E4:E33" si="0">F4+G4+H4+I4</f>
        <v>0</v>
      </c>
      <c r="F4" s="259"/>
      <c r="G4" s="259"/>
      <c r="H4" s="259"/>
      <c r="I4" s="259"/>
    </row>
    <row r="5" spans="1:9" x14ac:dyDescent="0.25">
      <c r="A5" s="798"/>
      <c r="B5" s="801"/>
      <c r="C5" s="191" t="s">
        <v>26</v>
      </c>
      <c r="D5" s="600" t="str">
        <f>IF(E5='Parametre - Agendové IS'!H88,"OK","Chyba počtu FTE")</f>
        <v>OK</v>
      </c>
      <c r="E5" s="601">
        <f t="shared" si="0"/>
        <v>0</v>
      </c>
      <c r="F5" s="260"/>
      <c r="G5" s="260"/>
      <c r="H5" s="260"/>
      <c r="I5" s="260"/>
    </row>
    <row r="6" spans="1:9" x14ac:dyDescent="0.25">
      <c r="A6" s="798"/>
      <c r="B6" s="801"/>
      <c r="C6" s="191" t="s">
        <v>27</v>
      </c>
      <c r="D6" s="600" t="str">
        <f>IF(E6='Parametre - Agendové IS'!H89,"OK","Chyba počtu FTE")</f>
        <v>OK</v>
      </c>
      <c r="E6" s="601">
        <f t="shared" si="0"/>
        <v>0</v>
      </c>
      <c r="F6" s="260"/>
      <c r="G6" s="260"/>
      <c r="H6" s="260"/>
      <c r="I6" s="260"/>
    </row>
    <row r="7" spans="1:9" x14ac:dyDescent="0.25">
      <c r="A7" s="798"/>
      <c r="B7" s="801"/>
      <c r="C7" s="191" t="s">
        <v>28</v>
      </c>
      <c r="D7" s="600" t="str">
        <f>IF(E7='Parametre - Agendové IS'!H90,"OK","Chyba počtu FTE")</f>
        <v>OK</v>
      </c>
      <c r="E7" s="601">
        <f t="shared" si="0"/>
        <v>0</v>
      </c>
      <c r="F7" s="260"/>
      <c r="G7" s="260"/>
      <c r="H7" s="260"/>
      <c r="I7" s="260"/>
    </row>
    <row r="8" spans="1:9" x14ac:dyDescent="0.25">
      <c r="A8" s="798"/>
      <c r="B8" s="801"/>
      <c r="C8" s="191" t="s">
        <v>29</v>
      </c>
      <c r="D8" s="600" t="str">
        <f>IF(E8='Parametre - Agendové IS'!H91,"OK","Chyba počtu FTE")</f>
        <v>OK</v>
      </c>
      <c r="E8" s="601">
        <f t="shared" si="0"/>
        <v>0</v>
      </c>
      <c r="F8" s="260"/>
      <c r="G8" s="260"/>
      <c r="H8" s="260"/>
      <c r="I8" s="260"/>
    </row>
    <row r="9" spans="1:9" x14ac:dyDescent="0.25">
      <c r="A9" s="798"/>
      <c r="B9" s="801"/>
      <c r="C9" s="191" t="s">
        <v>30</v>
      </c>
      <c r="D9" s="600" t="str">
        <f>IF(E9='Parametre - Agendové IS'!H92,"OK","Chyba počtu FTE")</f>
        <v>OK</v>
      </c>
      <c r="E9" s="601">
        <f t="shared" si="0"/>
        <v>0</v>
      </c>
      <c r="F9" s="260"/>
      <c r="G9" s="260"/>
      <c r="H9" s="260"/>
      <c r="I9" s="260"/>
    </row>
    <row r="10" spans="1:9" x14ac:dyDescent="0.25">
      <c r="A10" s="798"/>
      <c r="B10" s="801"/>
      <c r="C10" s="191" t="s">
        <v>31</v>
      </c>
      <c r="D10" s="600" t="str">
        <f>IF(E10='Parametre - Agendové IS'!H93,"OK","Chyba počtu FTE")</f>
        <v>OK</v>
      </c>
      <c r="E10" s="601">
        <f t="shared" si="0"/>
        <v>0</v>
      </c>
      <c r="F10" s="260"/>
      <c r="G10" s="260"/>
      <c r="H10" s="260"/>
      <c r="I10" s="260"/>
    </row>
    <row r="11" spans="1:9" x14ac:dyDescent="0.25">
      <c r="A11" s="798"/>
      <c r="B11" s="801"/>
      <c r="C11" s="191" t="s">
        <v>32</v>
      </c>
      <c r="D11" s="600" t="str">
        <f>IF(E11='Parametre - Agendové IS'!H94,"OK","Chyba počtu FTE")</f>
        <v>OK</v>
      </c>
      <c r="E11" s="601">
        <f t="shared" si="0"/>
        <v>0</v>
      </c>
      <c r="F11" s="260"/>
      <c r="G11" s="260"/>
      <c r="H11" s="260"/>
      <c r="I11" s="260"/>
    </row>
    <row r="12" spans="1:9" x14ac:dyDescent="0.25">
      <c r="A12" s="798"/>
      <c r="B12" s="801"/>
      <c r="C12" s="191" t="s">
        <v>33</v>
      </c>
      <c r="D12" s="600" t="str">
        <f>IF(E12='Parametre - Agendové IS'!H95,"OK","Chyba počtu FTE")</f>
        <v>OK</v>
      </c>
      <c r="E12" s="601">
        <f t="shared" si="0"/>
        <v>0</v>
      </c>
      <c r="F12" s="260"/>
      <c r="G12" s="260"/>
      <c r="H12" s="260"/>
      <c r="I12" s="260"/>
    </row>
    <row r="13" spans="1:9" ht="15.75" thickBot="1" x14ac:dyDescent="0.3">
      <c r="A13" s="798"/>
      <c r="B13" s="801"/>
      <c r="C13" s="191" t="s">
        <v>34</v>
      </c>
      <c r="D13" s="602" t="str">
        <f>IF(E13='Parametre - Agendové IS'!H96,"OK","Chyba počtu FTE")</f>
        <v>OK</v>
      </c>
      <c r="E13" s="603">
        <f t="shared" si="0"/>
        <v>0</v>
      </c>
      <c r="F13" s="261"/>
      <c r="G13" s="261"/>
      <c r="H13" s="261"/>
      <c r="I13" s="261"/>
    </row>
    <row r="14" spans="1:9" ht="15" customHeight="1" x14ac:dyDescent="0.25">
      <c r="A14" s="797" t="s">
        <v>41</v>
      </c>
      <c r="B14" s="800" t="s">
        <v>37</v>
      </c>
      <c r="C14" s="194" t="s">
        <v>25</v>
      </c>
      <c r="D14" s="599" t="str">
        <f>IF(E14='Parametre - Agendové IS'!H6,"OK","Chyba počtu podaní")</f>
        <v>OK</v>
      </c>
      <c r="E14" s="604">
        <f t="shared" si="0"/>
        <v>0</v>
      </c>
      <c r="F14" s="259"/>
      <c r="G14" s="259"/>
      <c r="H14" s="259"/>
      <c r="I14" s="259"/>
    </row>
    <row r="15" spans="1:9" x14ac:dyDescent="0.25">
      <c r="A15" s="798"/>
      <c r="B15" s="801"/>
      <c r="C15" s="191" t="s">
        <v>26</v>
      </c>
      <c r="D15" s="600" t="str">
        <f>IF(E15='Parametre - Agendové IS'!H7,"OK","Chyba počtu podaní")</f>
        <v>OK</v>
      </c>
      <c r="E15" s="601">
        <f t="shared" si="0"/>
        <v>0</v>
      </c>
      <c r="F15" s="260"/>
      <c r="G15" s="260"/>
      <c r="H15" s="260"/>
      <c r="I15" s="260"/>
    </row>
    <row r="16" spans="1:9" x14ac:dyDescent="0.25">
      <c r="A16" s="798"/>
      <c r="B16" s="801"/>
      <c r="C16" s="191" t="s">
        <v>27</v>
      </c>
      <c r="D16" s="600" t="str">
        <f>IF(E16='Parametre - Agendové IS'!H8,"OK","Chyba počtu podaní")</f>
        <v>OK</v>
      </c>
      <c r="E16" s="601">
        <f t="shared" si="0"/>
        <v>0</v>
      </c>
      <c r="F16" s="260"/>
      <c r="G16" s="260"/>
      <c r="H16" s="260"/>
      <c r="I16" s="260"/>
    </row>
    <row r="17" spans="1:9" x14ac:dyDescent="0.25">
      <c r="A17" s="798"/>
      <c r="B17" s="801"/>
      <c r="C17" s="191" t="s">
        <v>28</v>
      </c>
      <c r="D17" s="600" t="str">
        <f>IF(E17='Parametre - Agendové IS'!H9,"OK","Chyba počtu podaní")</f>
        <v>OK</v>
      </c>
      <c r="E17" s="601">
        <f t="shared" si="0"/>
        <v>0</v>
      </c>
      <c r="F17" s="260"/>
      <c r="G17" s="260"/>
      <c r="H17" s="260"/>
      <c r="I17" s="260"/>
    </row>
    <row r="18" spans="1:9" x14ac:dyDescent="0.25">
      <c r="A18" s="798"/>
      <c r="B18" s="801"/>
      <c r="C18" s="191" t="s">
        <v>29</v>
      </c>
      <c r="D18" s="600" t="str">
        <f>IF(E18='Parametre - Agendové IS'!H10,"OK","Chyba počtu podaní")</f>
        <v>OK</v>
      </c>
      <c r="E18" s="601">
        <f t="shared" si="0"/>
        <v>0</v>
      </c>
      <c r="F18" s="260"/>
      <c r="G18" s="260"/>
      <c r="H18" s="260"/>
      <c r="I18" s="260"/>
    </row>
    <row r="19" spans="1:9" x14ac:dyDescent="0.25">
      <c r="A19" s="798"/>
      <c r="B19" s="801"/>
      <c r="C19" s="191" t="s">
        <v>30</v>
      </c>
      <c r="D19" s="600" t="str">
        <f>IF(E19='Parametre - Agendové IS'!H11,"OK","Chyba počtu podaní")</f>
        <v>OK</v>
      </c>
      <c r="E19" s="601">
        <f t="shared" si="0"/>
        <v>0</v>
      </c>
      <c r="F19" s="260"/>
      <c r="G19" s="260"/>
      <c r="H19" s="260"/>
      <c r="I19" s="260"/>
    </row>
    <row r="20" spans="1:9" x14ac:dyDescent="0.25">
      <c r="A20" s="798"/>
      <c r="B20" s="801"/>
      <c r="C20" s="191" t="s">
        <v>31</v>
      </c>
      <c r="D20" s="600" t="str">
        <f>IF(E20='Parametre - Agendové IS'!H12,"OK","Chyba počtu podaní")</f>
        <v>OK</v>
      </c>
      <c r="E20" s="601">
        <f t="shared" si="0"/>
        <v>0</v>
      </c>
      <c r="F20" s="260"/>
      <c r="G20" s="260"/>
      <c r="H20" s="260"/>
      <c r="I20" s="260"/>
    </row>
    <row r="21" spans="1:9" x14ac:dyDescent="0.25">
      <c r="A21" s="798"/>
      <c r="B21" s="801"/>
      <c r="C21" s="191" t="s">
        <v>32</v>
      </c>
      <c r="D21" s="600" t="str">
        <f>IF(E21='Parametre - Agendové IS'!H13,"OK","Chyba počtu podaní")</f>
        <v>OK</v>
      </c>
      <c r="E21" s="601">
        <f t="shared" si="0"/>
        <v>0</v>
      </c>
      <c r="F21" s="260"/>
      <c r="G21" s="260"/>
      <c r="H21" s="260"/>
      <c r="I21" s="260"/>
    </row>
    <row r="22" spans="1:9" x14ac:dyDescent="0.25">
      <c r="A22" s="798"/>
      <c r="B22" s="801"/>
      <c r="C22" s="191" t="s">
        <v>33</v>
      </c>
      <c r="D22" s="600" t="str">
        <f>IF(E22='Parametre - Agendové IS'!H14,"OK","Chyba počtu podaní")</f>
        <v>OK</v>
      </c>
      <c r="E22" s="601">
        <f t="shared" si="0"/>
        <v>0</v>
      </c>
      <c r="F22" s="260"/>
      <c r="G22" s="260"/>
      <c r="H22" s="260"/>
      <c r="I22" s="260"/>
    </row>
    <row r="23" spans="1:9" ht="15.75" thickBot="1" x14ac:dyDescent="0.3">
      <c r="A23" s="799"/>
      <c r="B23" s="802"/>
      <c r="C23" s="192" t="s">
        <v>34</v>
      </c>
      <c r="D23" s="600" t="str">
        <f>IF(E23='Parametre - Agendové IS'!H15,"OK","Chyba počtu podaní")</f>
        <v>OK</v>
      </c>
      <c r="E23" s="601">
        <f t="shared" si="0"/>
        <v>0</v>
      </c>
      <c r="F23" s="260"/>
      <c r="G23" s="260"/>
      <c r="H23" s="260"/>
      <c r="I23" s="260"/>
    </row>
    <row r="24" spans="1:9" x14ac:dyDescent="0.25">
      <c r="A24" s="797" t="s">
        <v>39</v>
      </c>
      <c r="B24" s="800" t="s">
        <v>13</v>
      </c>
      <c r="C24" s="194" t="s">
        <v>25</v>
      </c>
      <c r="D24" s="599" t="str">
        <f>IF(E24='Parametre - Agendové IS'!H127,"OK","Chyba")</f>
        <v>OK</v>
      </c>
      <c r="E24" s="604">
        <f t="shared" si="0"/>
        <v>0</v>
      </c>
      <c r="F24" s="259"/>
      <c r="G24" s="259"/>
      <c r="H24" s="259"/>
      <c r="I24" s="259"/>
    </row>
    <row r="25" spans="1:9" x14ac:dyDescent="0.25">
      <c r="A25" s="798"/>
      <c r="B25" s="801"/>
      <c r="C25" s="191" t="s">
        <v>26</v>
      </c>
      <c r="D25" s="600" t="str">
        <f>IF(E25='Parametre - Agendové IS'!H128,"OK","Chyba")</f>
        <v>OK</v>
      </c>
      <c r="E25" s="601">
        <f t="shared" si="0"/>
        <v>0</v>
      </c>
      <c r="F25" s="260"/>
      <c r="G25" s="260"/>
      <c r="H25" s="260"/>
      <c r="I25" s="260"/>
    </row>
    <row r="26" spans="1:9" x14ac:dyDescent="0.25">
      <c r="A26" s="798"/>
      <c r="B26" s="801"/>
      <c r="C26" s="191" t="s">
        <v>27</v>
      </c>
      <c r="D26" s="600" t="str">
        <f>IF(E26='Parametre - Agendové IS'!H129,"OK","Chyba")</f>
        <v>OK</v>
      </c>
      <c r="E26" s="601">
        <f t="shared" si="0"/>
        <v>0</v>
      </c>
      <c r="F26" s="260"/>
      <c r="G26" s="260"/>
      <c r="H26" s="260"/>
      <c r="I26" s="260"/>
    </row>
    <row r="27" spans="1:9" x14ac:dyDescent="0.25">
      <c r="A27" s="798"/>
      <c r="B27" s="801"/>
      <c r="C27" s="191" t="s">
        <v>28</v>
      </c>
      <c r="D27" s="600" t="str">
        <f>IF(E27='Parametre - Agendové IS'!H130,"OK","Chyba")</f>
        <v>OK</v>
      </c>
      <c r="E27" s="601">
        <f t="shared" si="0"/>
        <v>0</v>
      </c>
      <c r="F27" s="260"/>
      <c r="G27" s="260"/>
      <c r="H27" s="260"/>
      <c r="I27" s="260"/>
    </row>
    <row r="28" spans="1:9" x14ac:dyDescent="0.25">
      <c r="A28" s="798"/>
      <c r="B28" s="801"/>
      <c r="C28" s="191" t="s">
        <v>29</v>
      </c>
      <c r="D28" s="600" t="str">
        <f>IF(E28='Parametre - Agendové IS'!H131,"OK","Chyba")</f>
        <v>OK</v>
      </c>
      <c r="E28" s="601">
        <f t="shared" si="0"/>
        <v>0</v>
      </c>
      <c r="F28" s="260"/>
      <c r="G28" s="260"/>
      <c r="H28" s="260"/>
      <c r="I28" s="260"/>
    </row>
    <row r="29" spans="1:9" x14ac:dyDescent="0.25">
      <c r="A29" s="798"/>
      <c r="B29" s="801"/>
      <c r="C29" s="191" t="s">
        <v>30</v>
      </c>
      <c r="D29" s="600" t="str">
        <f>IF(E29='Parametre - Agendové IS'!H132,"OK","Chyba")</f>
        <v>OK</v>
      </c>
      <c r="E29" s="601">
        <f t="shared" si="0"/>
        <v>0</v>
      </c>
      <c r="F29" s="260"/>
      <c r="G29" s="260"/>
      <c r="H29" s="260"/>
      <c r="I29" s="260"/>
    </row>
    <row r="30" spans="1:9" x14ac:dyDescent="0.25">
      <c r="A30" s="798"/>
      <c r="B30" s="801"/>
      <c r="C30" s="191" t="s">
        <v>31</v>
      </c>
      <c r="D30" s="600" t="str">
        <f>IF(E30='Parametre - Agendové IS'!H133,"OK","Chyba")</f>
        <v>OK</v>
      </c>
      <c r="E30" s="601">
        <f t="shared" si="0"/>
        <v>0</v>
      </c>
      <c r="F30" s="260"/>
      <c r="G30" s="260"/>
      <c r="H30" s="260"/>
      <c r="I30" s="260"/>
    </row>
    <row r="31" spans="1:9" x14ac:dyDescent="0.25">
      <c r="A31" s="798"/>
      <c r="B31" s="801"/>
      <c r="C31" s="191" t="s">
        <v>32</v>
      </c>
      <c r="D31" s="600" t="str">
        <f>IF(E31='Parametre - Agendové IS'!H134,"OK","Chyba")</f>
        <v>OK</v>
      </c>
      <c r="E31" s="601">
        <f t="shared" si="0"/>
        <v>0</v>
      </c>
      <c r="F31" s="260"/>
      <c r="G31" s="260"/>
      <c r="H31" s="260"/>
      <c r="I31" s="260"/>
    </row>
    <row r="32" spans="1:9" x14ac:dyDescent="0.25">
      <c r="A32" s="798"/>
      <c r="B32" s="801"/>
      <c r="C32" s="191" t="s">
        <v>33</v>
      </c>
      <c r="D32" s="600" t="str">
        <f>IF(E32='Parametre - Agendové IS'!H135,"OK","Chyba")</f>
        <v>OK</v>
      </c>
      <c r="E32" s="601">
        <f t="shared" si="0"/>
        <v>0</v>
      </c>
      <c r="F32" s="260"/>
      <c r="G32" s="260"/>
      <c r="H32" s="260"/>
      <c r="I32" s="260"/>
    </row>
    <row r="33" spans="1:9" ht="15.75" thickBot="1" x14ac:dyDescent="0.3">
      <c r="A33" s="799"/>
      <c r="B33" s="802"/>
      <c r="C33" s="192" t="s">
        <v>34</v>
      </c>
      <c r="D33" s="600" t="str">
        <f>IF(E33='Parametre - Agendové IS'!H136,"OK","Chyba")</f>
        <v>OK</v>
      </c>
      <c r="E33" s="601">
        <f t="shared" si="0"/>
        <v>0</v>
      </c>
      <c r="F33" s="260"/>
      <c r="G33" s="260"/>
      <c r="H33" s="260"/>
      <c r="I33" s="260"/>
    </row>
    <row r="34" spans="1:9" x14ac:dyDescent="0.25">
      <c r="A34" s="188"/>
      <c r="B34" s="189"/>
      <c r="E34" s="190"/>
    </row>
    <row r="35" spans="1:9" x14ac:dyDescent="0.25">
      <c r="A35" s="188"/>
      <c r="B35" s="189"/>
      <c r="E35" s="190"/>
    </row>
    <row r="36" spans="1:9" ht="15.75" thickBot="1" x14ac:dyDescent="0.3">
      <c r="A36" s="188"/>
      <c r="B36" s="189"/>
      <c r="E36" s="190"/>
    </row>
    <row r="37" spans="1:9" x14ac:dyDescent="0.25">
      <c r="A37" s="803" t="str">
        <f>'Parametre - Agendové IS'!J1</f>
        <v>Modul 2</v>
      </c>
      <c r="B37" s="804"/>
      <c r="C37" s="805"/>
      <c r="D37" s="809" t="s">
        <v>107</v>
      </c>
      <c r="E37" s="810"/>
      <c r="F37" s="371" t="s">
        <v>166</v>
      </c>
      <c r="G37" s="371" t="s">
        <v>167</v>
      </c>
      <c r="H37" s="371" t="s">
        <v>168</v>
      </c>
      <c r="I37" s="371" t="s">
        <v>170</v>
      </c>
    </row>
    <row r="38" spans="1:9" ht="15.75" thickBot="1" x14ac:dyDescent="0.3">
      <c r="A38" s="806"/>
      <c r="B38" s="807"/>
      <c r="C38" s="808"/>
      <c r="D38" s="596" t="s">
        <v>369</v>
      </c>
      <c r="E38" s="597" t="s">
        <v>169</v>
      </c>
      <c r="F38" s="193" t="s">
        <v>169</v>
      </c>
      <c r="G38" s="193" t="s">
        <v>169</v>
      </c>
      <c r="H38" s="193" t="s">
        <v>169</v>
      </c>
      <c r="I38" s="193" t="s">
        <v>169</v>
      </c>
    </row>
    <row r="39" spans="1:9" x14ac:dyDescent="0.25">
      <c r="A39" s="797" t="s">
        <v>43</v>
      </c>
      <c r="B39" s="800" t="s">
        <v>187</v>
      </c>
      <c r="C39" s="194" t="s">
        <v>25</v>
      </c>
      <c r="D39" s="598" t="str">
        <f>IF(E39='Parametre - Agendové IS'!K87,"OK","Chyba počtu FTE")</f>
        <v>OK</v>
      </c>
      <c r="E39" s="599">
        <f t="shared" ref="E39:E68" si="1">F39+G39+H39+I39</f>
        <v>0</v>
      </c>
      <c r="F39" s="259"/>
      <c r="G39" s="259"/>
      <c r="H39" s="259"/>
      <c r="I39" s="259"/>
    </row>
    <row r="40" spans="1:9" x14ac:dyDescent="0.25">
      <c r="A40" s="798"/>
      <c r="B40" s="801"/>
      <c r="C40" s="191" t="s">
        <v>26</v>
      </c>
      <c r="D40" s="600" t="str">
        <f>IF(E40='Parametre - Agendové IS'!K88,"OK","Chyba počtu FTE")</f>
        <v>OK</v>
      </c>
      <c r="E40" s="601">
        <f t="shared" si="1"/>
        <v>0</v>
      </c>
      <c r="F40" s="260"/>
      <c r="G40" s="260"/>
      <c r="H40" s="260"/>
      <c r="I40" s="260"/>
    </row>
    <row r="41" spans="1:9" x14ac:dyDescent="0.25">
      <c r="A41" s="798"/>
      <c r="B41" s="801"/>
      <c r="C41" s="191" t="s">
        <v>27</v>
      </c>
      <c r="D41" s="600" t="str">
        <f>IF(E41='Parametre - Agendové IS'!K89,"OK","Chyba počtu FTE")</f>
        <v>OK</v>
      </c>
      <c r="E41" s="601">
        <f t="shared" si="1"/>
        <v>0</v>
      </c>
      <c r="F41" s="260"/>
      <c r="G41" s="260"/>
      <c r="H41" s="260"/>
      <c r="I41" s="260"/>
    </row>
    <row r="42" spans="1:9" x14ac:dyDescent="0.25">
      <c r="A42" s="798"/>
      <c r="B42" s="801"/>
      <c r="C42" s="191" t="s">
        <v>28</v>
      </c>
      <c r="D42" s="600" t="str">
        <f>IF(E42='Parametre - Agendové IS'!K90,"OK","Chyba počtu FTE")</f>
        <v>OK</v>
      </c>
      <c r="E42" s="601">
        <f t="shared" si="1"/>
        <v>0</v>
      </c>
      <c r="F42" s="260"/>
      <c r="G42" s="260"/>
      <c r="H42" s="260"/>
      <c r="I42" s="260"/>
    </row>
    <row r="43" spans="1:9" x14ac:dyDescent="0.25">
      <c r="A43" s="798"/>
      <c r="B43" s="801"/>
      <c r="C43" s="191" t="s">
        <v>29</v>
      </c>
      <c r="D43" s="600" t="str">
        <f>IF(E43='Parametre - Agendové IS'!K91,"OK","Chyba počtu FTE")</f>
        <v>OK</v>
      </c>
      <c r="E43" s="601">
        <f t="shared" si="1"/>
        <v>0</v>
      </c>
      <c r="F43" s="260"/>
      <c r="G43" s="260"/>
      <c r="H43" s="260"/>
      <c r="I43" s="260"/>
    </row>
    <row r="44" spans="1:9" ht="15" customHeight="1" x14ac:dyDescent="0.25">
      <c r="A44" s="798"/>
      <c r="B44" s="801"/>
      <c r="C44" s="191" t="s">
        <v>30</v>
      </c>
      <c r="D44" s="600" t="str">
        <f>IF(E44='Parametre - Agendové IS'!K92,"OK","Chyba počtu FTE")</f>
        <v>OK</v>
      </c>
      <c r="E44" s="601">
        <f t="shared" si="1"/>
        <v>0</v>
      </c>
      <c r="F44" s="260"/>
      <c r="G44" s="260"/>
      <c r="H44" s="260"/>
      <c r="I44" s="260"/>
    </row>
    <row r="45" spans="1:9" x14ac:dyDescent="0.25">
      <c r="A45" s="798"/>
      <c r="B45" s="801"/>
      <c r="C45" s="191" t="s">
        <v>31</v>
      </c>
      <c r="D45" s="600" t="str">
        <f>IF(E45='Parametre - Agendové IS'!K93,"OK","Chyba počtu FTE")</f>
        <v>OK</v>
      </c>
      <c r="E45" s="601">
        <f t="shared" si="1"/>
        <v>0</v>
      </c>
      <c r="F45" s="260"/>
      <c r="G45" s="260"/>
      <c r="H45" s="260"/>
      <c r="I45" s="260"/>
    </row>
    <row r="46" spans="1:9" x14ac:dyDescent="0.25">
      <c r="A46" s="798"/>
      <c r="B46" s="801"/>
      <c r="C46" s="191" t="s">
        <v>32</v>
      </c>
      <c r="D46" s="600" t="str">
        <f>IF(E46='Parametre - Agendové IS'!K94,"OK","Chyba počtu FTE")</f>
        <v>OK</v>
      </c>
      <c r="E46" s="601">
        <f t="shared" si="1"/>
        <v>0</v>
      </c>
      <c r="F46" s="260"/>
      <c r="G46" s="260"/>
      <c r="H46" s="260"/>
      <c r="I46" s="260"/>
    </row>
    <row r="47" spans="1:9" x14ac:dyDescent="0.25">
      <c r="A47" s="798"/>
      <c r="B47" s="801"/>
      <c r="C47" s="191" t="s">
        <v>33</v>
      </c>
      <c r="D47" s="600" t="str">
        <f>IF(E47='Parametre - Agendové IS'!K95,"OK","Chyba počtu FTE")</f>
        <v>OK</v>
      </c>
      <c r="E47" s="601">
        <f t="shared" si="1"/>
        <v>0</v>
      </c>
      <c r="F47" s="260"/>
      <c r="G47" s="260"/>
      <c r="H47" s="260"/>
      <c r="I47" s="260"/>
    </row>
    <row r="48" spans="1:9" ht="15.75" thickBot="1" x14ac:dyDescent="0.3">
      <c r="A48" s="798"/>
      <c r="B48" s="801"/>
      <c r="C48" s="191" t="s">
        <v>34</v>
      </c>
      <c r="D48" s="602" t="str">
        <f>IF(E48='Parametre - Agendové IS'!K96,"OK","Chyba počtu FTE")</f>
        <v>OK</v>
      </c>
      <c r="E48" s="603">
        <f t="shared" si="1"/>
        <v>0</v>
      </c>
      <c r="F48" s="261"/>
      <c r="G48" s="261"/>
      <c r="H48" s="261"/>
      <c r="I48" s="261"/>
    </row>
    <row r="49" spans="1:9" x14ac:dyDescent="0.25">
      <c r="A49" s="797" t="s">
        <v>41</v>
      </c>
      <c r="B49" s="800" t="s">
        <v>37</v>
      </c>
      <c r="C49" s="194" t="s">
        <v>25</v>
      </c>
      <c r="D49" s="599" t="str">
        <f>IF(E49='Parametre - Agendové IS'!K6,"OK","Chyba počtu podaní")</f>
        <v>OK</v>
      </c>
      <c r="E49" s="604">
        <f t="shared" si="1"/>
        <v>0</v>
      </c>
      <c r="F49" s="259"/>
      <c r="G49" s="259"/>
      <c r="H49" s="259"/>
      <c r="I49" s="259"/>
    </row>
    <row r="50" spans="1:9" x14ac:dyDescent="0.25">
      <c r="A50" s="798"/>
      <c r="B50" s="801"/>
      <c r="C50" s="191" t="s">
        <v>26</v>
      </c>
      <c r="D50" s="600" t="str">
        <f>IF(E50='Parametre - Agendové IS'!K7,"OK","Chyba počtu podaní")</f>
        <v>OK</v>
      </c>
      <c r="E50" s="601">
        <f t="shared" si="1"/>
        <v>0</v>
      </c>
      <c r="F50" s="260"/>
      <c r="G50" s="260"/>
      <c r="H50" s="260"/>
      <c r="I50" s="260"/>
    </row>
    <row r="51" spans="1:9" x14ac:dyDescent="0.25">
      <c r="A51" s="798"/>
      <c r="B51" s="801"/>
      <c r="C51" s="191" t="s">
        <v>27</v>
      </c>
      <c r="D51" s="600" t="str">
        <f>IF(E51='Parametre - Agendové IS'!K8,"OK","Chyba počtu podaní")</f>
        <v>OK</v>
      </c>
      <c r="E51" s="601">
        <f t="shared" si="1"/>
        <v>0</v>
      </c>
      <c r="F51" s="260"/>
      <c r="G51" s="260"/>
      <c r="H51" s="260"/>
      <c r="I51" s="260"/>
    </row>
    <row r="52" spans="1:9" x14ac:dyDescent="0.25">
      <c r="A52" s="798"/>
      <c r="B52" s="801"/>
      <c r="C52" s="191" t="s">
        <v>28</v>
      </c>
      <c r="D52" s="600" t="str">
        <f>IF(E52='Parametre - Agendové IS'!K9,"OK","Chyba počtu podaní")</f>
        <v>OK</v>
      </c>
      <c r="E52" s="601">
        <f t="shared" si="1"/>
        <v>0</v>
      </c>
      <c r="F52" s="260"/>
      <c r="G52" s="260"/>
      <c r="H52" s="260"/>
      <c r="I52" s="260"/>
    </row>
    <row r="53" spans="1:9" x14ac:dyDescent="0.25">
      <c r="A53" s="798"/>
      <c r="B53" s="801"/>
      <c r="C53" s="191" t="s">
        <v>29</v>
      </c>
      <c r="D53" s="600" t="str">
        <f>IF(E53='Parametre - Agendové IS'!K10,"OK","Chyba počtu podaní")</f>
        <v>OK</v>
      </c>
      <c r="E53" s="601">
        <f t="shared" si="1"/>
        <v>0</v>
      </c>
      <c r="F53" s="260"/>
      <c r="G53" s="260"/>
      <c r="H53" s="260"/>
      <c r="I53" s="260"/>
    </row>
    <row r="54" spans="1:9" x14ac:dyDescent="0.25">
      <c r="A54" s="798"/>
      <c r="B54" s="801"/>
      <c r="C54" s="191" t="s">
        <v>30</v>
      </c>
      <c r="D54" s="600" t="str">
        <f>IF(E54='Parametre - Agendové IS'!K11,"OK","Chyba počtu podaní")</f>
        <v>OK</v>
      </c>
      <c r="E54" s="601">
        <f t="shared" si="1"/>
        <v>0</v>
      </c>
      <c r="F54" s="260"/>
      <c r="G54" s="260"/>
      <c r="H54" s="260"/>
      <c r="I54" s="260"/>
    </row>
    <row r="55" spans="1:9" x14ac:dyDescent="0.25">
      <c r="A55" s="798"/>
      <c r="B55" s="801"/>
      <c r="C55" s="191" t="s">
        <v>31</v>
      </c>
      <c r="D55" s="600" t="str">
        <f>IF(E55='Parametre - Agendové IS'!K12,"OK","Chyba počtu podaní")</f>
        <v>OK</v>
      </c>
      <c r="E55" s="601">
        <f t="shared" si="1"/>
        <v>0</v>
      </c>
      <c r="F55" s="260"/>
      <c r="G55" s="260"/>
      <c r="H55" s="260"/>
      <c r="I55" s="260"/>
    </row>
    <row r="56" spans="1:9" x14ac:dyDescent="0.25">
      <c r="A56" s="798"/>
      <c r="B56" s="801"/>
      <c r="C56" s="191" t="s">
        <v>32</v>
      </c>
      <c r="D56" s="600" t="str">
        <f>IF(E56='Parametre - Agendové IS'!K13,"OK","Chyba počtu podaní")</f>
        <v>OK</v>
      </c>
      <c r="E56" s="601">
        <f t="shared" si="1"/>
        <v>0</v>
      </c>
      <c r="F56" s="260"/>
      <c r="G56" s="260"/>
      <c r="H56" s="260"/>
      <c r="I56" s="260"/>
    </row>
    <row r="57" spans="1:9" x14ac:dyDescent="0.25">
      <c r="A57" s="798"/>
      <c r="B57" s="801"/>
      <c r="C57" s="191" t="s">
        <v>33</v>
      </c>
      <c r="D57" s="600" t="str">
        <f>IF(E57='Parametre - Agendové IS'!K14,"OK","Chyba počtu podaní")</f>
        <v>OK</v>
      </c>
      <c r="E57" s="601">
        <f t="shared" si="1"/>
        <v>0</v>
      </c>
      <c r="F57" s="260"/>
      <c r="G57" s="260"/>
      <c r="H57" s="260"/>
      <c r="I57" s="260"/>
    </row>
    <row r="58" spans="1:9" ht="15.75" thickBot="1" x14ac:dyDescent="0.3">
      <c r="A58" s="799"/>
      <c r="B58" s="802"/>
      <c r="C58" s="192" t="s">
        <v>34</v>
      </c>
      <c r="D58" s="600" t="str">
        <f>IF(E58='Parametre - Agendové IS'!K15,"OK","Chyba počtu podaní")</f>
        <v>OK</v>
      </c>
      <c r="E58" s="601">
        <f t="shared" si="1"/>
        <v>0</v>
      </c>
      <c r="F58" s="260"/>
      <c r="G58" s="260"/>
      <c r="H58" s="260"/>
      <c r="I58" s="260"/>
    </row>
    <row r="59" spans="1:9" x14ac:dyDescent="0.25">
      <c r="A59" s="797" t="s">
        <v>39</v>
      </c>
      <c r="B59" s="800" t="s">
        <v>13</v>
      </c>
      <c r="C59" s="194" t="s">
        <v>25</v>
      </c>
      <c r="D59" s="599" t="str">
        <f>IF(E59='Parametre - Agendové IS'!K127,"OK","Chyba")</f>
        <v>OK</v>
      </c>
      <c r="E59" s="604">
        <f t="shared" si="1"/>
        <v>0</v>
      </c>
      <c r="F59" s="259"/>
      <c r="G59" s="259"/>
      <c r="H59" s="259"/>
      <c r="I59" s="259"/>
    </row>
    <row r="60" spans="1:9" x14ac:dyDescent="0.25">
      <c r="A60" s="798"/>
      <c r="B60" s="801"/>
      <c r="C60" s="191" t="s">
        <v>26</v>
      </c>
      <c r="D60" s="600" t="str">
        <f>IF(E60='Parametre - Agendové IS'!K128,"OK","Chyba")</f>
        <v>OK</v>
      </c>
      <c r="E60" s="601">
        <f t="shared" si="1"/>
        <v>0</v>
      </c>
      <c r="F60" s="260"/>
      <c r="G60" s="260"/>
      <c r="H60" s="260"/>
      <c r="I60" s="260"/>
    </row>
    <row r="61" spans="1:9" x14ac:dyDescent="0.25">
      <c r="A61" s="798"/>
      <c r="B61" s="801"/>
      <c r="C61" s="191" t="s">
        <v>27</v>
      </c>
      <c r="D61" s="600" t="str">
        <f>IF(E61='Parametre - Agendové IS'!K129,"OK","Chyba")</f>
        <v>OK</v>
      </c>
      <c r="E61" s="601">
        <f t="shared" si="1"/>
        <v>0</v>
      </c>
      <c r="F61" s="260"/>
      <c r="G61" s="260"/>
      <c r="H61" s="260"/>
      <c r="I61" s="260"/>
    </row>
    <row r="62" spans="1:9" x14ac:dyDescent="0.25">
      <c r="A62" s="798"/>
      <c r="B62" s="801"/>
      <c r="C62" s="191" t="s">
        <v>28</v>
      </c>
      <c r="D62" s="600" t="str">
        <f>IF(E62='Parametre - Agendové IS'!K130,"OK","Chyba")</f>
        <v>OK</v>
      </c>
      <c r="E62" s="601">
        <f t="shared" si="1"/>
        <v>0</v>
      </c>
      <c r="F62" s="260"/>
      <c r="G62" s="260"/>
      <c r="H62" s="260"/>
      <c r="I62" s="260"/>
    </row>
    <row r="63" spans="1:9" x14ac:dyDescent="0.25">
      <c r="A63" s="798"/>
      <c r="B63" s="801"/>
      <c r="C63" s="191" t="s">
        <v>29</v>
      </c>
      <c r="D63" s="600" t="str">
        <f>IF(E63='Parametre - Agendové IS'!K131,"OK","Chyba")</f>
        <v>OK</v>
      </c>
      <c r="E63" s="601">
        <f t="shared" si="1"/>
        <v>0</v>
      </c>
      <c r="F63" s="260"/>
      <c r="G63" s="260"/>
      <c r="H63" s="260"/>
      <c r="I63" s="260"/>
    </row>
    <row r="64" spans="1:9" x14ac:dyDescent="0.25">
      <c r="A64" s="798"/>
      <c r="B64" s="801"/>
      <c r="C64" s="191" t="s">
        <v>30</v>
      </c>
      <c r="D64" s="600" t="str">
        <f>IF(E64='Parametre - Agendové IS'!K132,"OK","Chyba")</f>
        <v>OK</v>
      </c>
      <c r="E64" s="601">
        <f t="shared" si="1"/>
        <v>0</v>
      </c>
      <c r="F64" s="260"/>
      <c r="G64" s="260"/>
      <c r="H64" s="260"/>
      <c r="I64" s="260"/>
    </row>
    <row r="65" spans="1:9" x14ac:dyDescent="0.25">
      <c r="A65" s="798"/>
      <c r="B65" s="801"/>
      <c r="C65" s="191" t="s">
        <v>31</v>
      </c>
      <c r="D65" s="600" t="str">
        <f>IF(E65='Parametre - Agendové IS'!K133,"OK","Chyba")</f>
        <v>OK</v>
      </c>
      <c r="E65" s="601">
        <f t="shared" si="1"/>
        <v>0</v>
      </c>
      <c r="F65" s="260"/>
      <c r="G65" s="260"/>
      <c r="H65" s="260"/>
      <c r="I65" s="260"/>
    </row>
    <row r="66" spans="1:9" x14ac:dyDescent="0.25">
      <c r="A66" s="798"/>
      <c r="B66" s="801"/>
      <c r="C66" s="191" t="s">
        <v>32</v>
      </c>
      <c r="D66" s="600" t="str">
        <f>IF(E66='Parametre - Agendové IS'!K134,"OK","Chyba")</f>
        <v>OK</v>
      </c>
      <c r="E66" s="601">
        <f t="shared" si="1"/>
        <v>0</v>
      </c>
      <c r="F66" s="260"/>
      <c r="G66" s="260"/>
      <c r="H66" s="260"/>
      <c r="I66" s="260"/>
    </row>
    <row r="67" spans="1:9" x14ac:dyDescent="0.25">
      <c r="A67" s="798"/>
      <c r="B67" s="801"/>
      <c r="C67" s="191" t="s">
        <v>33</v>
      </c>
      <c r="D67" s="600" t="str">
        <f>IF(E67='Parametre - Agendové IS'!K135,"OK","Chyba")</f>
        <v>OK</v>
      </c>
      <c r="E67" s="601">
        <f t="shared" si="1"/>
        <v>0</v>
      </c>
      <c r="F67" s="260"/>
      <c r="G67" s="260"/>
      <c r="H67" s="260"/>
      <c r="I67" s="260"/>
    </row>
    <row r="68" spans="1:9" ht="15.75" thickBot="1" x14ac:dyDescent="0.3">
      <c r="A68" s="799"/>
      <c r="B68" s="802"/>
      <c r="C68" s="192" t="s">
        <v>34</v>
      </c>
      <c r="D68" s="600" t="str">
        <f>IF(E68='Parametre - Agendové IS'!K136,"OK","Chyba")</f>
        <v>OK</v>
      </c>
      <c r="E68" s="601">
        <f t="shared" si="1"/>
        <v>0</v>
      </c>
      <c r="F68" s="260"/>
      <c r="G68" s="260"/>
      <c r="H68" s="260"/>
      <c r="I68" s="260"/>
    </row>
    <row r="71" spans="1:9" ht="15.75" thickBot="1" x14ac:dyDescent="0.3"/>
    <row r="72" spans="1:9" x14ac:dyDescent="0.25">
      <c r="A72" s="803" t="str">
        <f>'Parametre - Agendové IS'!M1</f>
        <v>Modul 3</v>
      </c>
      <c r="B72" s="804"/>
      <c r="C72" s="805"/>
      <c r="D72" s="809" t="s">
        <v>107</v>
      </c>
      <c r="E72" s="810"/>
      <c r="F72" s="371" t="s">
        <v>166</v>
      </c>
      <c r="G72" s="371" t="s">
        <v>167</v>
      </c>
      <c r="H72" s="371" t="s">
        <v>168</v>
      </c>
      <c r="I72" s="371" t="s">
        <v>170</v>
      </c>
    </row>
    <row r="73" spans="1:9" ht="15.75" thickBot="1" x14ac:dyDescent="0.3">
      <c r="A73" s="806"/>
      <c r="B73" s="807"/>
      <c r="C73" s="808"/>
      <c r="D73" s="596" t="s">
        <v>369</v>
      </c>
      <c r="E73" s="597" t="s">
        <v>169</v>
      </c>
      <c r="F73" s="193" t="s">
        <v>169</v>
      </c>
      <c r="G73" s="193" t="s">
        <v>169</v>
      </c>
      <c r="H73" s="193" t="s">
        <v>169</v>
      </c>
      <c r="I73" s="193" t="s">
        <v>169</v>
      </c>
    </row>
    <row r="74" spans="1:9" x14ac:dyDescent="0.25">
      <c r="A74" s="797" t="s">
        <v>43</v>
      </c>
      <c r="B74" s="800" t="s">
        <v>187</v>
      </c>
      <c r="C74" s="194" t="s">
        <v>25</v>
      </c>
      <c r="D74" s="598" t="str">
        <f>IF(E74='Parametre - Agendové IS'!N87,"OK","Chyba počtu FTE")</f>
        <v>OK</v>
      </c>
      <c r="E74" s="599">
        <f t="shared" ref="E74:E103" si="2">F74+G74+H74+I74</f>
        <v>0</v>
      </c>
      <c r="F74" s="259"/>
      <c r="G74" s="259"/>
      <c r="H74" s="259"/>
      <c r="I74" s="259"/>
    </row>
    <row r="75" spans="1:9" x14ac:dyDescent="0.25">
      <c r="A75" s="798"/>
      <c r="B75" s="801"/>
      <c r="C75" s="191" t="s">
        <v>26</v>
      </c>
      <c r="D75" s="600" t="str">
        <f>IF(E75='Parametre - Agendové IS'!N88,"OK","Chyba počtu FTE")</f>
        <v>OK</v>
      </c>
      <c r="E75" s="601">
        <f t="shared" si="2"/>
        <v>0</v>
      </c>
      <c r="F75" s="260"/>
      <c r="G75" s="260"/>
      <c r="H75" s="260"/>
      <c r="I75" s="260"/>
    </row>
    <row r="76" spans="1:9" x14ac:dyDescent="0.25">
      <c r="A76" s="798"/>
      <c r="B76" s="801"/>
      <c r="C76" s="191" t="s">
        <v>27</v>
      </c>
      <c r="D76" s="600" t="str">
        <f>IF(E76='Parametre - Agendové IS'!N89,"OK","Chyba počtu FTE")</f>
        <v>OK</v>
      </c>
      <c r="E76" s="601">
        <f t="shared" si="2"/>
        <v>0</v>
      </c>
      <c r="F76" s="260"/>
      <c r="G76" s="260"/>
      <c r="H76" s="260"/>
      <c r="I76" s="260"/>
    </row>
    <row r="77" spans="1:9" x14ac:dyDescent="0.25">
      <c r="A77" s="798"/>
      <c r="B77" s="801"/>
      <c r="C77" s="191" t="s">
        <v>28</v>
      </c>
      <c r="D77" s="600" t="str">
        <f>IF(E77='Parametre - Agendové IS'!N90,"OK","Chyba počtu FTE")</f>
        <v>OK</v>
      </c>
      <c r="E77" s="601">
        <f t="shared" si="2"/>
        <v>0</v>
      </c>
      <c r="F77" s="260"/>
      <c r="G77" s="260"/>
      <c r="H77" s="260"/>
      <c r="I77" s="260"/>
    </row>
    <row r="78" spans="1:9" x14ac:dyDescent="0.25">
      <c r="A78" s="798"/>
      <c r="B78" s="801"/>
      <c r="C78" s="191" t="s">
        <v>29</v>
      </c>
      <c r="D78" s="600" t="str">
        <f>IF(E78='Parametre - Agendové IS'!N91,"OK","Chyba počtu FTE")</f>
        <v>OK</v>
      </c>
      <c r="E78" s="601">
        <f t="shared" si="2"/>
        <v>0</v>
      </c>
      <c r="F78" s="260"/>
      <c r="G78" s="260"/>
      <c r="H78" s="260"/>
      <c r="I78" s="260"/>
    </row>
    <row r="79" spans="1:9" x14ac:dyDescent="0.25">
      <c r="A79" s="798"/>
      <c r="B79" s="801"/>
      <c r="C79" s="191" t="s">
        <v>30</v>
      </c>
      <c r="D79" s="600" t="str">
        <f>IF(E79='Parametre - Agendové IS'!N92,"OK","Chyba počtu FTE")</f>
        <v>OK</v>
      </c>
      <c r="E79" s="601">
        <f t="shared" si="2"/>
        <v>0</v>
      </c>
      <c r="F79" s="260"/>
      <c r="G79" s="260"/>
      <c r="H79" s="260"/>
      <c r="I79" s="260"/>
    </row>
    <row r="80" spans="1:9" x14ac:dyDescent="0.25">
      <c r="A80" s="798"/>
      <c r="B80" s="801"/>
      <c r="C80" s="191" t="s">
        <v>31</v>
      </c>
      <c r="D80" s="600" t="str">
        <f>IF(E80='Parametre - Agendové IS'!N93,"OK","Chyba počtu FTE")</f>
        <v>OK</v>
      </c>
      <c r="E80" s="601">
        <f t="shared" si="2"/>
        <v>0</v>
      </c>
      <c r="F80" s="260"/>
      <c r="G80" s="260"/>
      <c r="H80" s="260"/>
      <c r="I80" s="260"/>
    </row>
    <row r="81" spans="1:9" x14ac:dyDescent="0.25">
      <c r="A81" s="798"/>
      <c r="B81" s="801"/>
      <c r="C81" s="191" t="s">
        <v>32</v>
      </c>
      <c r="D81" s="600" t="str">
        <f>IF(E81='Parametre - Agendové IS'!N94,"OK","Chyba počtu FTE")</f>
        <v>OK</v>
      </c>
      <c r="E81" s="601">
        <f t="shared" si="2"/>
        <v>0</v>
      </c>
      <c r="F81" s="260"/>
      <c r="G81" s="260"/>
      <c r="H81" s="260"/>
      <c r="I81" s="260"/>
    </row>
    <row r="82" spans="1:9" x14ac:dyDescent="0.25">
      <c r="A82" s="798"/>
      <c r="B82" s="801"/>
      <c r="C82" s="191" t="s">
        <v>33</v>
      </c>
      <c r="D82" s="600" t="str">
        <f>IF(E82='Parametre - Agendové IS'!N95,"OK","Chyba počtu FTE")</f>
        <v>OK</v>
      </c>
      <c r="E82" s="601">
        <f t="shared" si="2"/>
        <v>0</v>
      </c>
      <c r="F82" s="260"/>
      <c r="G82" s="260"/>
      <c r="H82" s="260"/>
      <c r="I82" s="260"/>
    </row>
    <row r="83" spans="1:9" ht="15.75" thickBot="1" x14ac:dyDescent="0.3">
      <c r="A83" s="798"/>
      <c r="B83" s="801"/>
      <c r="C83" s="191" t="s">
        <v>34</v>
      </c>
      <c r="D83" s="602" t="str">
        <f>IF(E83='Parametre - Agendové IS'!N96,"OK","Chyba počtu FTE")</f>
        <v>OK</v>
      </c>
      <c r="E83" s="603">
        <f t="shared" si="2"/>
        <v>0</v>
      </c>
      <c r="F83" s="261"/>
      <c r="G83" s="261"/>
      <c r="H83" s="261"/>
      <c r="I83" s="261"/>
    </row>
    <row r="84" spans="1:9" x14ac:dyDescent="0.25">
      <c r="A84" s="797" t="s">
        <v>41</v>
      </c>
      <c r="B84" s="800" t="s">
        <v>37</v>
      </c>
      <c r="C84" s="194" t="s">
        <v>25</v>
      </c>
      <c r="D84" s="599" t="str">
        <f>IF(E84='Parametre - Agendové IS'!N6,"OK","Chyba počtu podaní")</f>
        <v>OK</v>
      </c>
      <c r="E84" s="604">
        <f t="shared" si="2"/>
        <v>0</v>
      </c>
      <c r="F84" s="259"/>
      <c r="G84" s="259"/>
      <c r="H84" s="259"/>
      <c r="I84" s="259"/>
    </row>
    <row r="85" spans="1:9" x14ac:dyDescent="0.25">
      <c r="A85" s="798"/>
      <c r="B85" s="801"/>
      <c r="C85" s="191" t="s">
        <v>26</v>
      </c>
      <c r="D85" s="600" t="str">
        <f>IF(E85='Parametre - Agendové IS'!N7,"OK","Chyba počtu podaní")</f>
        <v>OK</v>
      </c>
      <c r="E85" s="601">
        <f t="shared" si="2"/>
        <v>0</v>
      </c>
      <c r="F85" s="260"/>
      <c r="G85" s="260"/>
      <c r="H85" s="260"/>
      <c r="I85" s="260"/>
    </row>
    <row r="86" spans="1:9" x14ac:dyDescent="0.25">
      <c r="A86" s="798"/>
      <c r="B86" s="801"/>
      <c r="C86" s="191" t="s">
        <v>27</v>
      </c>
      <c r="D86" s="600" t="str">
        <f>IF(E86='Parametre - Agendové IS'!N8,"OK","Chyba počtu podaní")</f>
        <v>OK</v>
      </c>
      <c r="E86" s="601">
        <f t="shared" si="2"/>
        <v>0</v>
      </c>
      <c r="F86" s="260"/>
      <c r="G86" s="260"/>
      <c r="H86" s="260"/>
      <c r="I86" s="260"/>
    </row>
    <row r="87" spans="1:9" x14ac:dyDescent="0.25">
      <c r="A87" s="798"/>
      <c r="B87" s="801"/>
      <c r="C87" s="191" t="s">
        <v>28</v>
      </c>
      <c r="D87" s="600" t="str">
        <f>IF(E87='Parametre - Agendové IS'!N9,"OK","Chyba počtu podaní")</f>
        <v>OK</v>
      </c>
      <c r="E87" s="601">
        <f t="shared" si="2"/>
        <v>0</v>
      </c>
      <c r="F87" s="260"/>
      <c r="G87" s="260"/>
      <c r="H87" s="260"/>
      <c r="I87" s="260"/>
    </row>
    <row r="88" spans="1:9" x14ac:dyDescent="0.25">
      <c r="A88" s="798"/>
      <c r="B88" s="801"/>
      <c r="C88" s="191" t="s">
        <v>29</v>
      </c>
      <c r="D88" s="600" t="str">
        <f>IF(E88='Parametre - Agendové IS'!N10,"OK","Chyba počtu podaní")</f>
        <v>OK</v>
      </c>
      <c r="E88" s="601">
        <f t="shared" si="2"/>
        <v>0</v>
      </c>
      <c r="F88" s="260"/>
      <c r="G88" s="260"/>
      <c r="H88" s="260"/>
      <c r="I88" s="260"/>
    </row>
    <row r="89" spans="1:9" x14ac:dyDescent="0.25">
      <c r="A89" s="798"/>
      <c r="B89" s="801"/>
      <c r="C89" s="191" t="s">
        <v>30</v>
      </c>
      <c r="D89" s="600" t="str">
        <f>IF(E89='Parametre - Agendové IS'!N11,"OK","Chyba počtu podaní")</f>
        <v>OK</v>
      </c>
      <c r="E89" s="601">
        <f t="shared" si="2"/>
        <v>0</v>
      </c>
      <c r="F89" s="260"/>
      <c r="G89" s="260"/>
      <c r="H89" s="260"/>
      <c r="I89" s="260"/>
    </row>
    <row r="90" spans="1:9" x14ac:dyDescent="0.25">
      <c r="A90" s="798"/>
      <c r="B90" s="801"/>
      <c r="C90" s="191" t="s">
        <v>31</v>
      </c>
      <c r="D90" s="600" t="str">
        <f>IF(E90='Parametre - Agendové IS'!N12,"OK","Chyba počtu podaní")</f>
        <v>OK</v>
      </c>
      <c r="E90" s="601">
        <f t="shared" si="2"/>
        <v>0</v>
      </c>
      <c r="F90" s="260"/>
      <c r="G90" s="260"/>
      <c r="H90" s="260"/>
      <c r="I90" s="260"/>
    </row>
    <row r="91" spans="1:9" x14ac:dyDescent="0.25">
      <c r="A91" s="798"/>
      <c r="B91" s="801"/>
      <c r="C91" s="191" t="s">
        <v>32</v>
      </c>
      <c r="D91" s="600" t="str">
        <f>IF(E91='Parametre - Agendové IS'!N13,"OK","Chyba počtu podaní")</f>
        <v>OK</v>
      </c>
      <c r="E91" s="601">
        <f t="shared" si="2"/>
        <v>0</v>
      </c>
      <c r="F91" s="260"/>
      <c r="G91" s="260"/>
      <c r="H91" s="260"/>
      <c r="I91" s="260"/>
    </row>
    <row r="92" spans="1:9" x14ac:dyDescent="0.25">
      <c r="A92" s="798"/>
      <c r="B92" s="801"/>
      <c r="C92" s="191" t="s">
        <v>33</v>
      </c>
      <c r="D92" s="600" t="str">
        <f>IF(E92='Parametre - Agendové IS'!N14,"OK","Chyba počtu podaní")</f>
        <v>OK</v>
      </c>
      <c r="E92" s="601">
        <f t="shared" si="2"/>
        <v>0</v>
      </c>
      <c r="F92" s="260"/>
      <c r="G92" s="260"/>
      <c r="H92" s="260"/>
      <c r="I92" s="260"/>
    </row>
    <row r="93" spans="1:9" ht="15.75" thickBot="1" x14ac:dyDescent="0.3">
      <c r="A93" s="799"/>
      <c r="B93" s="802"/>
      <c r="C93" s="192" t="s">
        <v>34</v>
      </c>
      <c r="D93" s="600" t="str">
        <f>IF(E93='Parametre - Agendové IS'!N15,"OK","Chyba počtu podaní")</f>
        <v>OK</v>
      </c>
      <c r="E93" s="601">
        <f t="shared" si="2"/>
        <v>0</v>
      </c>
      <c r="F93" s="260"/>
      <c r="G93" s="260"/>
      <c r="H93" s="260"/>
      <c r="I93" s="260"/>
    </row>
    <row r="94" spans="1:9" x14ac:dyDescent="0.25">
      <c r="A94" s="797" t="s">
        <v>39</v>
      </c>
      <c r="B94" s="800" t="s">
        <v>13</v>
      </c>
      <c r="C94" s="194" t="s">
        <v>25</v>
      </c>
      <c r="D94" s="599" t="str">
        <f>IF(E94='Parametre - Agendové IS'!N127,"OK","Chyba")</f>
        <v>OK</v>
      </c>
      <c r="E94" s="604">
        <f t="shared" si="2"/>
        <v>0</v>
      </c>
      <c r="F94" s="259"/>
      <c r="G94" s="259"/>
      <c r="H94" s="259"/>
      <c r="I94" s="259"/>
    </row>
    <row r="95" spans="1:9" x14ac:dyDescent="0.25">
      <c r="A95" s="798"/>
      <c r="B95" s="801"/>
      <c r="C95" s="191" t="s">
        <v>26</v>
      </c>
      <c r="D95" s="600" t="str">
        <f>IF(E95='Parametre - Agendové IS'!N128,"OK","Chyba")</f>
        <v>OK</v>
      </c>
      <c r="E95" s="601">
        <f t="shared" si="2"/>
        <v>0</v>
      </c>
      <c r="F95" s="260"/>
      <c r="G95" s="260"/>
      <c r="H95" s="260"/>
      <c r="I95" s="260"/>
    </row>
    <row r="96" spans="1:9" x14ac:dyDescent="0.25">
      <c r="A96" s="798"/>
      <c r="B96" s="801"/>
      <c r="C96" s="191" t="s">
        <v>27</v>
      </c>
      <c r="D96" s="600" t="str">
        <f>IF(E96='Parametre - Agendové IS'!N129,"OK","Chyba")</f>
        <v>OK</v>
      </c>
      <c r="E96" s="601">
        <f t="shared" si="2"/>
        <v>0</v>
      </c>
      <c r="F96" s="260"/>
      <c r="G96" s="260"/>
      <c r="H96" s="260"/>
      <c r="I96" s="260"/>
    </row>
    <row r="97" spans="1:9" x14ac:dyDescent="0.25">
      <c r="A97" s="798"/>
      <c r="B97" s="801"/>
      <c r="C97" s="191" t="s">
        <v>28</v>
      </c>
      <c r="D97" s="600" t="str">
        <f>IF(E97='Parametre - Agendové IS'!N130,"OK","Chyba")</f>
        <v>OK</v>
      </c>
      <c r="E97" s="601">
        <f t="shared" si="2"/>
        <v>0</v>
      </c>
      <c r="F97" s="260"/>
      <c r="G97" s="260"/>
      <c r="H97" s="260"/>
      <c r="I97" s="260"/>
    </row>
    <row r="98" spans="1:9" x14ac:dyDescent="0.25">
      <c r="A98" s="798"/>
      <c r="B98" s="801"/>
      <c r="C98" s="191" t="s">
        <v>29</v>
      </c>
      <c r="D98" s="600" t="str">
        <f>IF(E98='Parametre - Agendové IS'!N131,"OK","Chyba")</f>
        <v>OK</v>
      </c>
      <c r="E98" s="601">
        <f t="shared" si="2"/>
        <v>0</v>
      </c>
      <c r="F98" s="260"/>
      <c r="G98" s="260"/>
      <c r="H98" s="260"/>
      <c r="I98" s="260"/>
    </row>
    <row r="99" spans="1:9" x14ac:dyDescent="0.25">
      <c r="A99" s="798"/>
      <c r="B99" s="801"/>
      <c r="C99" s="191" t="s">
        <v>30</v>
      </c>
      <c r="D99" s="600" t="str">
        <f>IF(E99='Parametre - Agendové IS'!N132,"OK","Chyba")</f>
        <v>OK</v>
      </c>
      <c r="E99" s="601">
        <f t="shared" si="2"/>
        <v>0</v>
      </c>
      <c r="F99" s="260"/>
      <c r="G99" s="260"/>
      <c r="H99" s="260"/>
      <c r="I99" s="260"/>
    </row>
    <row r="100" spans="1:9" x14ac:dyDescent="0.25">
      <c r="A100" s="798"/>
      <c r="B100" s="801"/>
      <c r="C100" s="191" t="s">
        <v>31</v>
      </c>
      <c r="D100" s="600" t="str">
        <f>IF(E100='Parametre - Agendové IS'!N133,"OK","Chyba")</f>
        <v>OK</v>
      </c>
      <c r="E100" s="601">
        <f t="shared" si="2"/>
        <v>0</v>
      </c>
      <c r="F100" s="260"/>
      <c r="G100" s="260"/>
      <c r="H100" s="260"/>
      <c r="I100" s="260"/>
    </row>
    <row r="101" spans="1:9" x14ac:dyDescent="0.25">
      <c r="A101" s="798"/>
      <c r="B101" s="801"/>
      <c r="C101" s="191" t="s">
        <v>32</v>
      </c>
      <c r="D101" s="600" t="str">
        <f>IF(E101='Parametre - Agendové IS'!N134,"OK","Chyba")</f>
        <v>OK</v>
      </c>
      <c r="E101" s="601">
        <f t="shared" si="2"/>
        <v>0</v>
      </c>
      <c r="F101" s="260"/>
      <c r="G101" s="260"/>
      <c r="H101" s="260"/>
      <c r="I101" s="260"/>
    </row>
    <row r="102" spans="1:9" x14ac:dyDescent="0.25">
      <c r="A102" s="798"/>
      <c r="B102" s="801"/>
      <c r="C102" s="191" t="s">
        <v>33</v>
      </c>
      <c r="D102" s="600" t="str">
        <f>IF(E102='Parametre - Agendové IS'!N135,"OK","Chyba")</f>
        <v>OK</v>
      </c>
      <c r="E102" s="601">
        <f t="shared" si="2"/>
        <v>0</v>
      </c>
      <c r="F102" s="260"/>
      <c r="G102" s="260"/>
      <c r="H102" s="260"/>
      <c r="I102" s="260"/>
    </row>
    <row r="103" spans="1:9" ht="15.75" thickBot="1" x14ac:dyDescent="0.3">
      <c r="A103" s="799"/>
      <c r="B103" s="802"/>
      <c r="C103" s="192" t="s">
        <v>34</v>
      </c>
      <c r="D103" s="600" t="str">
        <f>IF(E103='Parametre - Agendové IS'!N136,"OK","Chyba")</f>
        <v>OK</v>
      </c>
      <c r="E103" s="601">
        <f t="shared" si="2"/>
        <v>0</v>
      </c>
      <c r="F103" s="260"/>
      <c r="G103" s="260"/>
      <c r="H103" s="260"/>
      <c r="I103" s="260"/>
    </row>
    <row r="106" spans="1:9" ht="15.75" thickBot="1" x14ac:dyDescent="0.3"/>
    <row r="107" spans="1:9" x14ac:dyDescent="0.25">
      <c r="A107" s="803" t="str">
        <f>'Parametre - Agendové IS'!P1</f>
        <v>Modul N</v>
      </c>
      <c r="B107" s="804"/>
      <c r="C107" s="805"/>
      <c r="D107" s="809" t="s">
        <v>107</v>
      </c>
      <c r="E107" s="810"/>
      <c r="F107" s="371" t="s">
        <v>166</v>
      </c>
      <c r="G107" s="371" t="s">
        <v>167</v>
      </c>
      <c r="H107" s="371" t="s">
        <v>168</v>
      </c>
      <c r="I107" s="371" t="s">
        <v>170</v>
      </c>
    </row>
    <row r="108" spans="1:9" ht="15.75" thickBot="1" x14ac:dyDescent="0.3">
      <c r="A108" s="806"/>
      <c r="B108" s="807"/>
      <c r="C108" s="808"/>
      <c r="D108" s="596" t="s">
        <v>369</v>
      </c>
      <c r="E108" s="597" t="s">
        <v>169</v>
      </c>
      <c r="F108" s="193" t="s">
        <v>169</v>
      </c>
      <c r="G108" s="193" t="s">
        <v>169</v>
      </c>
      <c r="H108" s="193" t="s">
        <v>169</v>
      </c>
      <c r="I108" s="193" t="s">
        <v>169</v>
      </c>
    </row>
    <row r="109" spans="1:9" x14ac:dyDescent="0.25">
      <c r="A109" s="797" t="s">
        <v>43</v>
      </c>
      <c r="B109" s="800" t="s">
        <v>187</v>
      </c>
      <c r="C109" s="194" t="s">
        <v>25</v>
      </c>
      <c r="D109" s="598" t="str">
        <f>IF(E109='Parametre - Agendové IS'!Q87,"OK","Chyba počtu FTE")</f>
        <v>OK</v>
      </c>
      <c r="E109" s="599">
        <f t="shared" ref="E109:E138" si="3">F109+G109+H109+I109</f>
        <v>0</v>
      </c>
      <c r="F109" s="259"/>
      <c r="G109" s="259"/>
      <c r="H109" s="259"/>
      <c r="I109" s="259"/>
    </row>
    <row r="110" spans="1:9" x14ac:dyDescent="0.25">
      <c r="A110" s="798"/>
      <c r="B110" s="801"/>
      <c r="C110" s="191" t="s">
        <v>26</v>
      </c>
      <c r="D110" s="600" t="str">
        <f>IF(E110='Parametre - Agendové IS'!Q88,"OK","Chyba počtu FTE")</f>
        <v>OK</v>
      </c>
      <c r="E110" s="601">
        <f t="shared" si="3"/>
        <v>0</v>
      </c>
      <c r="F110" s="260"/>
      <c r="G110" s="260"/>
      <c r="H110" s="260"/>
      <c r="I110" s="260"/>
    </row>
    <row r="111" spans="1:9" x14ac:dyDescent="0.25">
      <c r="A111" s="798"/>
      <c r="B111" s="801"/>
      <c r="C111" s="191" t="s">
        <v>27</v>
      </c>
      <c r="D111" s="600" t="str">
        <f>IF(E111='Parametre - Agendové IS'!Q89,"OK","Chyba počtu FTE")</f>
        <v>OK</v>
      </c>
      <c r="E111" s="601">
        <f t="shared" si="3"/>
        <v>0</v>
      </c>
      <c r="F111" s="260"/>
      <c r="G111" s="260"/>
      <c r="H111" s="260"/>
      <c r="I111" s="260"/>
    </row>
    <row r="112" spans="1:9" x14ac:dyDescent="0.25">
      <c r="A112" s="798"/>
      <c r="B112" s="801"/>
      <c r="C112" s="191" t="s">
        <v>28</v>
      </c>
      <c r="D112" s="600" t="str">
        <f>IF(E112='Parametre - Agendové IS'!Q90,"OK","Chyba počtu FTE")</f>
        <v>OK</v>
      </c>
      <c r="E112" s="601">
        <f t="shared" si="3"/>
        <v>0</v>
      </c>
      <c r="F112" s="260"/>
      <c r="G112" s="260"/>
      <c r="H112" s="260"/>
      <c r="I112" s="260"/>
    </row>
    <row r="113" spans="1:9" x14ac:dyDescent="0.25">
      <c r="A113" s="798"/>
      <c r="B113" s="801"/>
      <c r="C113" s="191" t="s">
        <v>29</v>
      </c>
      <c r="D113" s="600" t="str">
        <f>IF(E113='Parametre - Agendové IS'!Q91,"OK","Chyba počtu FTE")</f>
        <v>OK</v>
      </c>
      <c r="E113" s="601">
        <f t="shared" si="3"/>
        <v>0</v>
      </c>
      <c r="F113" s="260"/>
      <c r="G113" s="260"/>
      <c r="H113" s="260"/>
      <c r="I113" s="260"/>
    </row>
    <row r="114" spans="1:9" x14ac:dyDescent="0.25">
      <c r="A114" s="798"/>
      <c r="B114" s="801"/>
      <c r="C114" s="191" t="s">
        <v>30</v>
      </c>
      <c r="D114" s="600" t="str">
        <f>IF(E114='Parametre - Agendové IS'!Q92,"OK","Chyba počtu FTE")</f>
        <v>OK</v>
      </c>
      <c r="E114" s="601">
        <f t="shared" si="3"/>
        <v>0</v>
      </c>
      <c r="F114" s="260"/>
      <c r="G114" s="260"/>
      <c r="H114" s="260"/>
      <c r="I114" s="260"/>
    </row>
    <row r="115" spans="1:9" x14ac:dyDescent="0.25">
      <c r="A115" s="798"/>
      <c r="B115" s="801"/>
      <c r="C115" s="191" t="s">
        <v>31</v>
      </c>
      <c r="D115" s="600" t="str">
        <f>IF(E115='Parametre - Agendové IS'!Q93,"OK","Chyba počtu FTE")</f>
        <v>OK</v>
      </c>
      <c r="E115" s="601">
        <f t="shared" si="3"/>
        <v>0</v>
      </c>
      <c r="F115" s="260"/>
      <c r="G115" s="260"/>
      <c r="H115" s="260"/>
      <c r="I115" s="260"/>
    </row>
    <row r="116" spans="1:9" x14ac:dyDescent="0.25">
      <c r="A116" s="798"/>
      <c r="B116" s="801"/>
      <c r="C116" s="191" t="s">
        <v>32</v>
      </c>
      <c r="D116" s="600" t="str">
        <f>IF(E116='Parametre - Agendové IS'!Q94,"OK","Chyba počtu FTE")</f>
        <v>OK</v>
      </c>
      <c r="E116" s="601">
        <f t="shared" si="3"/>
        <v>0</v>
      </c>
      <c r="F116" s="260"/>
      <c r="G116" s="260"/>
      <c r="H116" s="260"/>
      <c r="I116" s="260"/>
    </row>
    <row r="117" spans="1:9" x14ac:dyDescent="0.25">
      <c r="A117" s="798"/>
      <c r="B117" s="801"/>
      <c r="C117" s="191" t="s">
        <v>33</v>
      </c>
      <c r="D117" s="600" t="str">
        <f>IF(E117='Parametre - Agendové IS'!Q95,"OK","Chyba počtu FTE")</f>
        <v>OK</v>
      </c>
      <c r="E117" s="601">
        <f t="shared" si="3"/>
        <v>0</v>
      </c>
      <c r="F117" s="260"/>
      <c r="G117" s="260"/>
      <c r="H117" s="260"/>
      <c r="I117" s="260"/>
    </row>
    <row r="118" spans="1:9" ht="15.75" thickBot="1" x14ac:dyDescent="0.3">
      <c r="A118" s="798"/>
      <c r="B118" s="801"/>
      <c r="C118" s="191" t="s">
        <v>34</v>
      </c>
      <c r="D118" s="602" t="str">
        <f>IF(E118='Parametre - Agendové IS'!Q96,"OK","Chyba počtu FTE")</f>
        <v>OK</v>
      </c>
      <c r="E118" s="603">
        <f t="shared" si="3"/>
        <v>0</v>
      </c>
      <c r="F118" s="261"/>
      <c r="G118" s="261"/>
      <c r="H118" s="261"/>
      <c r="I118" s="261"/>
    </row>
    <row r="119" spans="1:9" x14ac:dyDescent="0.25">
      <c r="A119" s="797" t="s">
        <v>41</v>
      </c>
      <c r="B119" s="800" t="s">
        <v>37</v>
      </c>
      <c r="C119" s="194" t="s">
        <v>25</v>
      </c>
      <c r="D119" s="599" t="str">
        <f>IF(E119='Parametre - Agendové IS'!Q6,"OK","Chyba počtu podaní")</f>
        <v>OK</v>
      </c>
      <c r="E119" s="604">
        <f t="shared" si="3"/>
        <v>0</v>
      </c>
      <c r="F119" s="259"/>
      <c r="G119" s="259"/>
      <c r="H119" s="259"/>
      <c r="I119" s="259"/>
    </row>
    <row r="120" spans="1:9" x14ac:dyDescent="0.25">
      <c r="A120" s="798"/>
      <c r="B120" s="801"/>
      <c r="C120" s="191" t="s">
        <v>26</v>
      </c>
      <c r="D120" s="600" t="str">
        <f>IF(E120='Parametre - Agendové IS'!Q7,"OK","Chyba počtu podaní")</f>
        <v>OK</v>
      </c>
      <c r="E120" s="601">
        <f t="shared" si="3"/>
        <v>0</v>
      </c>
      <c r="F120" s="260"/>
      <c r="G120" s="260"/>
      <c r="H120" s="260"/>
      <c r="I120" s="260"/>
    </row>
    <row r="121" spans="1:9" x14ac:dyDescent="0.25">
      <c r="A121" s="798"/>
      <c r="B121" s="801"/>
      <c r="C121" s="191" t="s">
        <v>27</v>
      </c>
      <c r="D121" s="600" t="str">
        <f>IF(E121='Parametre - Agendové IS'!Q8,"OK","Chyba počtu podaní")</f>
        <v>OK</v>
      </c>
      <c r="E121" s="601">
        <f t="shared" si="3"/>
        <v>0</v>
      </c>
      <c r="F121" s="260"/>
      <c r="G121" s="260"/>
      <c r="H121" s="260"/>
      <c r="I121" s="260"/>
    </row>
    <row r="122" spans="1:9" x14ac:dyDescent="0.25">
      <c r="A122" s="798"/>
      <c r="B122" s="801"/>
      <c r="C122" s="191" t="s">
        <v>28</v>
      </c>
      <c r="D122" s="600" t="str">
        <f>IF(E122='Parametre - Agendové IS'!Q9,"OK","Chyba počtu podaní")</f>
        <v>OK</v>
      </c>
      <c r="E122" s="601">
        <f t="shared" si="3"/>
        <v>0</v>
      </c>
      <c r="F122" s="260"/>
      <c r="G122" s="260"/>
      <c r="H122" s="260"/>
      <c r="I122" s="260"/>
    </row>
    <row r="123" spans="1:9" x14ac:dyDescent="0.25">
      <c r="A123" s="798"/>
      <c r="B123" s="801"/>
      <c r="C123" s="191" t="s">
        <v>29</v>
      </c>
      <c r="D123" s="600" t="str">
        <f>IF(E123='Parametre - Agendové IS'!Q10,"OK","Chyba počtu podaní")</f>
        <v>OK</v>
      </c>
      <c r="E123" s="601">
        <f t="shared" si="3"/>
        <v>0</v>
      </c>
      <c r="F123" s="260"/>
      <c r="G123" s="260"/>
      <c r="H123" s="260"/>
      <c r="I123" s="260"/>
    </row>
    <row r="124" spans="1:9" x14ac:dyDescent="0.25">
      <c r="A124" s="798"/>
      <c r="B124" s="801"/>
      <c r="C124" s="191" t="s">
        <v>30</v>
      </c>
      <c r="D124" s="600" t="str">
        <f>IF(E124='Parametre - Agendové IS'!Q11,"OK","Chyba počtu podaní")</f>
        <v>OK</v>
      </c>
      <c r="E124" s="601">
        <f t="shared" si="3"/>
        <v>0</v>
      </c>
      <c r="F124" s="260"/>
      <c r="G124" s="260"/>
      <c r="H124" s="260"/>
      <c r="I124" s="260"/>
    </row>
    <row r="125" spans="1:9" x14ac:dyDescent="0.25">
      <c r="A125" s="798"/>
      <c r="B125" s="801"/>
      <c r="C125" s="191" t="s">
        <v>31</v>
      </c>
      <c r="D125" s="600" t="str">
        <f>IF(E125='Parametre - Agendové IS'!Q12,"OK","Chyba počtu podaní")</f>
        <v>OK</v>
      </c>
      <c r="E125" s="601">
        <f t="shared" si="3"/>
        <v>0</v>
      </c>
      <c r="F125" s="260"/>
      <c r="G125" s="260"/>
      <c r="H125" s="260"/>
      <c r="I125" s="260"/>
    </row>
    <row r="126" spans="1:9" x14ac:dyDescent="0.25">
      <c r="A126" s="798"/>
      <c r="B126" s="801"/>
      <c r="C126" s="191" t="s">
        <v>32</v>
      </c>
      <c r="D126" s="600" t="str">
        <f>IF(E126='Parametre - Agendové IS'!Q13,"OK","Chyba počtu podaní")</f>
        <v>OK</v>
      </c>
      <c r="E126" s="601">
        <f t="shared" si="3"/>
        <v>0</v>
      </c>
      <c r="F126" s="260"/>
      <c r="G126" s="260"/>
      <c r="H126" s="260"/>
      <c r="I126" s="260"/>
    </row>
    <row r="127" spans="1:9" x14ac:dyDescent="0.25">
      <c r="A127" s="798"/>
      <c r="B127" s="801"/>
      <c r="C127" s="191" t="s">
        <v>33</v>
      </c>
      <c r="D127" s="600" t="str">
        <f>IF(E127='Parametre - Agendové IS'!Q14,"OK","Chyba počtu podaní")</f>
        <v>OK</v>
      </c>
      <c r="E127" s="601">
        <f t="shared" si="3"/>
        <v>0</v>
      </c>
      <c r="F127" s="260"/>
      <c r="G127" s="260"/>
      <c r="H127" s="260"/>
      <c r="I127" s="260"/>
    </row>
    <row r="128" spans="1:9" ht="15.75" thickBot="1" x14ac:dyDescent="0.3">
      <c r="A128" s="799"/>
      <c r="B128" s="802"/>
      <c r="C128" s="192" t="s">
        <v>34</v>
      </c>
      <c r="D128" s="600" t="str">
        <f>IF(E128='Parametre - Agendové IS'!Q15,"OK","Chyba počtu podaní")</f>
        <v>OK</v>
      </c>
      <c r="E128" s="601">
        <f t="shared" si="3"/>
        <v>0</v>
      </c>
      <c r="F128" s="260"/>
      <c r="G128" s="260"/>
      <c r="H128" s="260"/>
      <c r="I128" s="260"/>
    </row>
    <row r="129" spans="1:9" x14ac:dyDescent="0.25">
      <c r="A129" s="797" t="s">
        <v>39</v>
      </c>
      <c r="B129" s="800" t="s">
        <v>13</v>
      </c>
      <c r="C129" s="194" t="s">
        <v>25</v>
      </c>
      <c r="D129" s="599" t="str">
        <f>IF(E129='Parametre - Agendové IS'!Q127,"OK","Chyba")</f>
        <v>OK</v>
      </c>
      <c r="E129" s="604">
        <f t="shared" si="3"/>
        <v>0</v>
      </c>
      <c r="F129" s="259"/>
      <c r="G129" s="259"/>
      <c r="H129" s="259"/>
      <c r="I129" s="259"/>
    </row>
    <row r="130" spans="1:9" x14ac:dyDescent="0.25">
      <c r="A130" s="798"/>
      <c r="B130" s="801"/>
      <c r="C130" s="191" t="s">
        <v>26</v>
      </c>
      <c r="D130" s="600" t="str">
        <f>IF(E130='Parametre - Agendové IS'!Q128,"OK","Chyba")</f>
        <v>OK</v>
      </c>
      <c r="E130" s="601">
        <f t="shared" si="3"/>
        <v>0</v>
      </c>
      <c r="F130" s="260"/>
      <c r="G130" s="260"/>
      <c r="H130" s="260"/>
      <c r="I130" s="260"/>
    </row>
    <row r="131" spans="1:9" x14ac:dyDescent="0.25">
      <c r="A131" s="798"/>
      <c r="B131" s="801"/>
      <c r="C131" s="191" t="s">
        <v>27</v>
      </c>
      <c r="D131" s="600" t="str">
        <f>IF(E131='Parametre - Agendové IS'!Q129,"OK","Chyba")</f>
        <v>OK</v>
      </c>
      <c r="E131" s="601">
        <f t="shared" si="3"/>
        <v>0</v>
      </c>
      <c r="F131" s="260"/>
      <c r="G131" s="260"/>
      <c r="H131" s="260"/>
      <c r="I131" s="260"/>
    </row>
    <row r="132" spans="1:9" x14ac:dyDescent="0.25">
      <c r="A132" s="798"/>
      <c r="B132" s="801"/>
      <c r="C132" s="191" t="s">
        <v>28</v>
      </c>
      <c r="D132" s="600" t="str">
        <f>IF(E132='Parametre - Agendové IS'!Q130,"OK","Chyba")</f>
        <v>OK</v>
      </c>
      <c r="E132" s="601">
        <f t="shared" si="3"/>
        <v>0</v>
      </c>
      <c r="F132" s="260"/>
      <c r="G132" s="260"/>
      <c r="H132" s="260"/>
      <c r="I132" s="260"/>
    </row>
    <row r="133" spans="1:9" x14ac:dyDescent="0.25">
      <c r="A133" s="798"/>
      <c r="B133" s="801"/>
      <c r="C133" s="191" t="s">
        <v>29</v>
      </c>
      <c r="D133" s="600" t="str">
        <f>IF(E133='Parametre - Agendové IS'!Q131,"OK","Chyba")</f>
        <v>OK</v>
      </c>
      <c r="E133" s="601">
        <f t="shared" si="3"/>
        <v>0</v>
      </c>
      <c r="F133" s="260"/>
      <c r="G133" s="260"/>
      <c r="H133" s="260"/>
      <c r="I133" s="260"/>
    </row>
    <row r="134" spans="1:9" x14ac:dyDescent="0.25">
      <c r="A134" s="798"/>
      <c r="B134" s="801"/>
      <c r="C134" s="191" t="s">
        <v>30</v>
      </c>
      <c r="D134" s="600" t="str">
        <f>IF(E134='Parametre - Agendové IS'!Q132,"OK","Chyba")</f>
        <v>OK</v>
      </c>
      <c r="E134" s="601">
        <f t="shared" si="3"/>
        <v>0</v>
      </c>
      <c r="F134" s="260"/>
      <c r="G134" s="260"/>
      <c r="H134" s="260"/>
      <c r="I134" s="260"/>
    </row>
    <row r="135" spans="1:9" x14ac:dyDescent="0.25">
      <c r="A135" s="798"/>
      <c r="B135" s="801"/>
      <c r="C135" s="191" t="s">
        <v>31</v>
      </c>
      <c r="D135" s="600" t="str">
        <f>IF(E135='Parametre - Agendové IS'!Q133,"OK","Chyba")</f>
        <v>OK</v>
      </c>
      <c r="E135" s="601">
        <f t="shared" si="3"/>
        <v>0</v>
      </c>
      <c r="F135" s="260"/>
      <c r="G135" s="260"/>
      <c r="H135" s="260"/>
      <c r="I135" s="260"/>
    </row>
    <row r="136" spans="1:9" x14ac:dyDescent="0.25">
      <c r="A136" s="798"/>
      <c r="B136" s="801"/>
      <c r="C136" s="191" t="s">
        <v>32</v>
      </c>
      <c r="D136" s="600" t="str">
        <f>IF(E136='Parametre - Agendové IS'!Q134,"OK","Chyba")</f>
        <v>OK</v>
      </c>
      <c r="E136" s="601">
        <f t="shared" si="3"/>
        <v>0</v>
      </c>
      <c r="F136" s="260"/>
      <c r="G136" s="260"/>
      <c r="H136" s="260"/>
      <c r="I136" s="260"/>
    </row>
    <row r="137" spans="1:9" x14ac:dyDescent="0.25">
      <c r="A137" s="798"/>
      <c r="B137" s="801"/>
      <c r="C137" s="191" t="s">
        <v>33</v>
      </c>
      <c r="D137" s="600" t="str">
        <f>IF(E137='Parametre - Agendové IS'!Q135,"OK","Chyba")</f>
        <v>OK</v>
      </c>
      <c r="E137" s="601">
        <f t="shared" si="3"/>
        <v>0</v>
      </c>
      <c r="F137" s="260"/>
      <c r="G137" s="260"/>
      <c r="H137" s="260"/>
      <c r="I137" s="260"/>
    </row>
    <row r="138" spans="1:9" ht="15.75" thickBot="1" x14ac:dyDescent="0.3">
      <c r="A138" s="799"/>
      <c r="B138" s="802"/>
      <c r="C138" s="192" t="s">
        <v>34</v>
      </c>
      <c r="D138" s="600" t="str">
        <f>IF(E138='Parametre - Agendové IS'!Q136,"OK","Chyba")</f>
        <v>OK</v>
      </c>
      <c r="E138" s="601">
        <f t="shared" si="3"/>
        <v>0</v>
      </c>
      <c r="F138" s="260"/>
      <c r="G138" s="260"/>
      <c r="H138" s="260"/>
      <c r="I138" s="260"/>
    </row>
  </sheetData>
  <mergeCells count="32">
    <mergeCell ref="A129:A138"/>
    <mergeCell ref="B129:B138"/>
    <mergeCell ref="A24:A33"/>
    <mergeCell ref="B24:B33"/>
    <mergeCell ref="A59:A68"/>
    <mergeCell ref="B59:B68"/>
    <mergeCell ref="A94:A103"/>
    <mergeCell ref="B94:B103"/>
    <mergeCell ref="A37:C38"/>
    <mergeCell ref="A39:A48"/>
    <mergeCell ref="B39:B48"/>
    <mergeCell ref="A49:A58"/>
    <mergeCell ref="B49:B58"/>
    <mergeCell ref="A72:C73"/>
    <mergeCell ref="A74:A83"/>
    <mergeCell ref="B74:B83"/>
    <mergeCell ref="D107:E107"/>
    <mergeCell ref="D72:E72"/>
    <mergeCell ref="D37:E37"/>
    <mergeCell ref="D2:E2"/>
    <mergeCell ref="A2:C3"/>
    <mergeCell ref="B4:B13"/>
    <mergeCell ref="A14:A23"/>
    <mergeCell ref="B14:B23"/>
    <mergeCell ref="A4:A13"/>
    <mergeCell ref="A119:A128"/>
    <mergeCell ref="B119:B128"/>
    <mergeCell ref="A109:A118"/>
    <mergeCell ref="B109:B118"/>
    <mergeCell ref="A84:A93"/>
    <mergeCell ref="B84:B93"/>
    <mergeCell ref="A107:C108"/>
  </mergeCells>
  <pageMargins left="0.7" right="0.7" top="0.75" bottom="0.75" header="0.3" footer="0.3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C"/>
  </sheetPr>
  <dimension ref="A1:V32"/>
  <sheetViews>
    <sheetView view="pageBreakPreview" zoomScale="60" zoomScaleNormal="100" workbookViewId="0">
      <selection sqref="A1:C1"/>
    </sheetView>
  </sheetViews>
  <sheetFormatPr defaultColWidth="9.140625" defaultRowHeight="15" x14ac:dyDescent="0.25"/>
  <cols>
    <col min="1" max="1" width="9.140625" style="545"/>
    <col min="2" max="2" width="9.140625" style="545" customWidth="1"/>
    <col min="3" max="3" width="32" style="545" customWidth="1"/>
    <col min="4" max="6" width="13.42578125" style="545" bestFit="1" customWidth="1"/>
    <col min="7" max="7" width="11.7109375" style="545" bestFit="1" customWidth="1"/>
    <col min="8" max="8" width="19.85546875" style="545" customWidth="1"/>
    <col min="9" max="9" width="16.5703125" style="545" bestFit="1" customWidth="1"/>
    <col min="10" max="14" width="9.140625" style="545"/>
    <col min="15" max="15" width="32.28515625" style="545" customWidth="1"/>
    <col min="16" max="18" width="15.42578125" style="545" bestFit="1" customWidth="1"/>
    <col min="19" max="19" width="12.85546875" style="545" bestFit="1" customWidth="1"/>
    <col min="20" max="20" width="20.42578125" style="545" customWidth="1"/>
    <col min="21" max="21" width="15.42578125" style="545" bestFit="1" customWidth="1"/>
    <col min="22" max="16384" width="9.140625" style="545"/>
  </cols>
  <sheetData>
    <row r="1" spans="1:21" ht="21.75" customHeight="1" thickBot="1" x14ac:dyDescent="0.3">
      <c r="A1" s="692" t="s">
        <v>367</v>
      </c>
      <c r="B1" s="692"/>
      <c r="C1" s="692"/>
      <c r="D1" s="544"/>
      <c r="E1" s="544"/>
      <c r="F1" s="544"/>
      <c r="G1" s="544"/>
      <c r="H1" s="544"/>
      <c r="I1" s="544"/>
      <c r="J1" s="544"/>
      <c r="K1" s="544"/>
      <c r="L1" s="544"/>
      <c r="M1" s="692" t="s">
        <v>368</v>
      </c>
      <c r="N1" s="692"/>
      <c r="O1" s="692"/>
    </row>
    <row r="2" spans="1:21" ht="30" x14ac:dyDescent="0.25">
      <c r="A2" s="693"/>
      <c r="B2" s="694"/>
      <c r="C2" s="695"/>
      <c r="D2" s="637" t="str">
        <f>'Parametre - Agendové IS'!G1</f>
        <v>Modul 1</v>
      </c>
      <c r="E2" s="637" t="str">
        <f>'Parametre - Agendové IS'!J1</f>
        <v>Modul 2</v>
      </c>
      <c r="F2" s="637" t="str">
        <f>'Parametre - Agendové IS'!M1</f>
        <v>Modul 3</v>
      </c>
      <c r="G2" s="638" t="str">
        <f>'Parametre - Agendové IS'!P1</f>
        <v>Modul N</v>
      </c>
      <c r="H2" s="640" t="s">
        <v>353</v>
      </c>
      <c r="I2" s="639" t="s">
        <v>107</v>
      </c>
      <c r="M2" s="693"/>
      <c r="N2" s="694"/>
      <c r="O2" s="695"/>
      <c r="P2" s="637" t="str">
        <f>D2</f>
        <v>Modul 1</v>
      </c>
      <c r="Q2" s="637" t="str">
        <f>E2</f>
        <v>Modul 2</v>
      </c>
      <c r="R2" s="637" t="str">
        <f>F2</f>
        <v>Modul 3</v>
      </c>
      <c r="S2" s="638" t="str">
        <f>G2</f>
        <v>Modul N</v>
      </c>
      <c r="T2" s="640" t="s">
        <v>353</v>
      </c>
      <c r="U2" s="639" t="s">
        <v>107</v>
      </c>
    </row>
    <row r="3" spans="1:21" x14ac:dyDescent="0.25">
      <c r="A3" s="374" t="s">
        <v>372</v>
      </c>
      <c r="B3" s="375"/>
      <c r="C3" s="376"/>
      <c r="D3" s="377" t="e">
        <f>D4+D5+D9+D13+D14</f>
        <v>#REF!</v>
      </c>
      <c r="E3" s="377">
        <f>E4+E5+E9+E13+E14</f>
        <v>0</v>
      </c>
      <c r="F3" s="377">
        <f>F4+F5+F9+F13+F14</f>
        <v>0</v>
      </c>
      <c r="G3" s="378">
        <f>G4+G5+G9+G13+G14</f>
        <v>0</v>
      </c>
      <c r="H3" s="377">
        <f>H5+H9+H13+H14</f>
        <v>0</v>
      </c>
      <c r="I3" s="546" t="e">
        <f>SUM(D3:H3)</f>
        <v>#REF!</v>
      </c>
      <c r="M3" s="374" t="s">
        <v>372</v>
      </c>
      <c r="N3" s="375"/>
      <c r="O3" s="376"/>
      <c r="P3" s="377">
        <f>P4+P5+P9+P13+P14</f>
        <v>459769</v>
      </c>
      <c r="Q3" s="377">
        <f>Q4+Q5+Q9+Q13+Q14</f>
        <v>0</v>
      </c>
      <c r="R3" s="377">
        <f>R4+R5+R9+R13+R14</f>
        <v>0</v>
      </c>
      <c r="S3" s="378">
        <f>S4+S5+S9+S13+S14</f>
        <v>0</v>
      </c>
      <c r="T3" s="377">
        <f>T5+T9+T13+T14</f>
        <v>0</v>
      </c>
      <c r="U3" s="546">
        <f>SUM(P3:T3)</f>
        <v>459769</v>
      </c>
    </row>
    <row r="4" spans="1:21" x14ac:dyDescent="0.25">
      <c r="A4" s="379"/>
      <c r="B4" s="380" t="s">
        <v>68</v>
      </c>
      <c r="C4" s="381"/>
      <c r="D4" s="568">
        <f>'Parametre - Agendové IS'!I107+NPV(Faktory!$D$5,'Parametre - Agendové IS'!I108:I116)</f>
        <v>0</v>
      </c>
      <c r="E4" s="568">
        <f>'Parametre - Agendové IS'!L107+NPV(Faktory!$D$5,'Parametre - Agendové IS'!L108:L116)</f>
        <v>0</v>
      </c>
      <c r="F4" s="568">
        <f>'Parametre - Agendové IS'!O107+NPV(Faktory!$D$5,'Parametre - Agendové IS'!O108:O116)</f>
        <v>0</v>
      </c>
      <c r="G4" s="569">
        <f>'Parametre - Agendové IS'!R107+NPV(Faktory!$D$5,'Parametre - Agendové IS'!R108:R116)</f>
        <v>0</v>
      </c>
      <c r="H4" s="643" t="s">
        <v>224</v>
      </c>
      <c r="I4" s="570">
        <f>SUM(D4:H4)</f>
        <v>0</v>
      </c>
      <c r="M4" s="379"/>
      <c r="N4" s="380" t="s">
        <v>68</v>
      </c>
      <c r="O4" s="381"/>
      <c r="P4" s="568">
        <f>SUM('Parametre - Agendové IS'!I107:I116)</f>
        <v>0</v>
      </c>
      <c r="Q4" s="568">
        <f>SUM('Parametre - Agendové IS'!L107:L116)</f>
        <v>0</v>
      </c>
      <c r="R4" s="568">
        <f>SUM('Parametre - Agendové IS'!O107:O116)</f>
        <v>0</v>
      </c>
      <c r="S4" s="569">
        <f>SUM('Parametre - Agendové IS'!R107:R116)</f>
        <v>0</v>
      </c>
      <c r="T4" s="643" t="s">
        <v>224</v>
      </c>
      <c r="U4" s="570">
        <f>SUM(P4:T4)</f>
        <v>0</v>
      </c>
    </row>
    <row r="5" spans="1:21" x14ac:dyDescent="0.25">
      <c r="A5" s="379"/>
      <c r="B5" s="380" t="s">
        <v>222</v>
      </c>
      <c r="C5" s="381"/>
      <c r="D5" s="568" t="e">
        <f>SUM(D6:D8)</f>
        <v>#REF!</v>
      </c>
      <c r="E5" s="568">
        <f>SUM(E6:E8)</f>
        <v>0</v>
      </c>
      <c r="F5" s="568">
        <f>SUM(F6:F8)</f>
        <v>0</v>
      </c>
      <c r="G5" s="569">
        <f>SUM(G6:G8)</f>
        <v>0</v>
      </c>
      <c r="H5" s="568">
        <f>SUM(H6:H8)</f>
        <v>0</v>
      </c>
      <c r="I5" s="570" t="e">
        <f>SUM(D5:H5)</f>
        <v>#REF!</v>
      </c>
      <c r="M5" s="379"/>
      <c r="N5" s="380" t="s">
        <v>222</v>
      </c>
      <c r="O5" s="381"/>
      <c r="P5" s="568">
        <f>SUM(P6:P8)</f>
        <v>422793</v>
      </c>
      <c r="Q5" s="568">
        <f>SUM(Q6:Q8)</f>
        <v>0</v>
      </c>
      <c r="R5" s="568">
        <f>SUM(R6:R8)</f>
        <v>0</v>
      </c>
      <c r="S5" s="569">
        <f>SUM(S6:S8)</f>
        <v>0</v>
      </c>
      <c r="T5" s="568">
        <f>SUM(T6+T7)</f>
        <v>0</v>
      </c>
      <c r="U5" s="570">
        <f>SUM(P5:T5)</f>
        <v>422793</v>
      </c>
    </row>
    <row r="6" spans="1:21" x14ac:dyDescent="0.25">
      <c r="A6" s="382"/>
      <c r="B6" s="383"/>
      <c r="C6" s="384" t="s">
        <v>109</v>
      </c>
      <c r="D6" s="571">
        <f>('TCO TO BE- SW'!F26+NPV(Faktory!$D$5,'TCO TO BE- SW'!F27:F35)+'TCO TO BE- SW'!F36+NPV(Faktory!$D$5,'TCO TO BE- SW'!F37:F45)+'TCO TO BE- SW'!F46+NPV(Faktory!$D$5,'TCO TO BE- SW'!F47:F55))</f>
        <v>422793</v>
      </c>
      <c r="E6" s="571">
        <f>('TCO TO BE- SW'!G26+NPV(Faktory!$D$5,'TCO TO BE- SW'!G27:G35)+'TCO TO BE- SW'!G36+NPV(Faktory!$D$5,'TCO TO BE- SW'!G37:G45)+'TCO TO BE- SW'!G46+NPV(Faktory!$D$5,'TCO TO BE- SW'!G47:G55))</f>
        <v>0</v>
      </c>
      <c r="F6" s="571">
        <f>('TCO TO BE- SW'!H26+NPV(Faktory!$D$5,'TCO TO BE- SW'!H27:H35)+'TCO TO BE- SW'!H36+NPV(Faktory!$D$5,'TCO TO BE- SW'!H37:H45)+'TCO TO BE- SW'!H46+NPV(Faktory!$D$5,'TCO TO BE- SW'!H47:H55))</f>
        <v>0</v>
      </c>
      <c r="G6" s="571">
        <f>('TCO TO BE- SW'!I26+NPV(Faktory!$D$5,'TCO TO BE- SW'!I27:I35)+'TCO TO BE- SW'!I36+NPV(Faktory!$D$5,'TCO TO BE- SW'!I37:I45)+'TCO TO BE- SW'!I46+NPV(Faktory!$D$5,'TCO TO BE- SW'!I47:I55))</f>
        <v>0</v>
      </c>
      <c r="H6" s="571">
        <f>('TCO TO BE- SW'!J26+NPV(Faktory!$D$5,'TCO TO BE- SW'!J27:J35)+'TCO TO BE- SW'!J36+NPV(Faktory!$D$5,'TCO TO BE- SW'!J37:J45)+'TCO TO BE- SW'!J46+NPV(Faktory!$D$5,'TCO TO BE- SW'!J47:J55))</f>
        <v>0</v>
      </c>
      <c r="I6" s="573">
        <f>SUM(D6:H6)</f>
        <v>422793</v>
      </c>
      <c r="M6" s="382"/>
      <c r="N6" s="383"/>
      <c r="O6" s="384" t="s">
        <v>109</v>
      </c>
      <c r="P6" s="571">
        <f>'TCO TO BE- SW'!F25</f>
        <v>422793</v>
      </c>
      <c r="Q6" s="571">
        <f>'TCO TO BE- SW'!G25</f>
        <v>0</v>
      </c>
      <c r="R6" s="571">
        <f>'TCO TO BE- SW'!H25</f>
        <v>0</v>
      </c>
      <c r="S6" s="571">
        <f>'TCO TO BE- SW'!I25</f>
        <v>0</v>
      </c>
      <c r="T6" s="571">
        <f>'TCO TO BE- SW'!J25</f>
        <v>0</v>
      </c>
      <c r="U6" s="573">
        <f>SUM(P6:T6)</f>
        <v>422793</v>
      </c>
    </row>
    <row r="7" spans="1:21" x14ac:dyDescent="0.25">
      <c r="A7" s="382"/>
      <c r="B7" s="383"/>
      <c r="C7" s="384" t="s">
        <v>67</v>
      </c>
      <c r="D7" s="571">
        <f>('TCO TO BE- SW'!F5+NPV(Faktory!$D$5,'TCO TO BE- SW'!F6:F14)+'TCO TO BE- SW'!F15+NPV(Faktory!$D$5,'TCO TO BE- SW'!F16:F24))</f>
        <v>0</v>
      </c>
      <c r="E7" s="571">
        <f>('TCO TO BE- SW'!G5+NPV(Faktory!$D$5,'TCO TO BE- SW'!G6:G14)+'TCO TO BE- SW'!G15+NPV(Faktory!$D$5,'TCO TO BE- SW'!G16:G24))</f>
        <v>0</v>
      </c>
      <c r="F7" s="571">
        <f>('TCO TO BE- SW'!H5+NPV(Faktory!$D$5,'TCO TO BE- SW'!H6:H14)+'TCO TO BE- SW'!H15+NPV(Faktory!$D$5,'TCO TO BE- SW'!H16:H24))</f>
        <v>0</v>
      </c>
      <c r="G7" s="571">
        <f>('TCO TO BE- SW'!I5+NPV(Faktory!$D$5,'TCO TO BE- SW'!I6:I14)+'TCO TO BE- SW'!I15+NPV(Faktory!$D$5,'TCO TO BE- SW'!I16:I24))</f>
        <v>0</v>
      </c>
      <c r="H7" s="571">
        <f>('TCO TO BE- SW'!J5+NPV(Faktory!$D$5,'TCO TO BE- SW'!J6:J14)+'TCO TO BE- SW'!J15+NPV(Faktory!$D$5,'TCO TO BE- SW'!J16:J24))</f>
        <v>0</v>
      </c>
      <c r="I7" s="573">
        <f>SUM(D7:H7)</f>
        <v>0</v>
      </c>
      <c r="M7" s="382"/>
      <c r="N7" s="383"/>
      <c r="O7" s="384" t="s">
        <v>67</v>
      </c>
      <c r="P7" s="571">
        <f>'TCO TO BE- SW'!F4</f>
        <v>0</v>
      </c>
      <c r="Q7" s="571">
        <f>'TCO TO BE- SW'!G4</f>
        <v>0</v>
      </c>
      <c r="R7" s="571">
        <f>'TCO TO BE- SW'!H4</f>
        <v>0</v>
      </c>
      <c r="S7" s="571">
        <f>'TCO TO BE- SW'!I4</f>
        <v>0</v>
      </c>
      <c r="T7" s="571">
        <f>'TCO TO BE- SW'!J4</f>
        <v>0</v>
      </c>
      <c r="U7" s="573">
        <f>SUM(P7:T7)</f>
        <v>0</v>
      </c>
    </row>
    <row r="8" spans="1:21" x14ac:dyDescent="0.25">
      <c r="A8" s="382"/>
      <c r="B8" s="383"/>
      <c r="C8" s="384" t="s">
        <v>66</v>
      </c>
      <c r="D8" s="571" t="e">
        <f>('TCO TO BE - HW'!F4+NPV(Faktory!$D$5,'TCO TO BE - HW'!F5:F13)+'TCO TO BE - HW'!#REF!+NPV(Faktory!$D$5,'TCO TO BE - HW'!F15:F23)+'TCO TO BE - HW'!F14+NPV(Faktory!$D$5,'TCO TO BE - HW'!F25:F33))</f>
        <v>#REF!</v>
      </c>
      <c r="E8" s="571">
        <f>('TCO TO BE - HW'!G4+NPV(Faktory!$D$5,'TCO TO BE - HW'!G5:G13)+'TCO TO BE - HW'!G14+NPV(Faktory!$D$5,'TCO TO BE - HW'!G15:G23)+'TCO TO BE - HW'!G24+NPV(Faktory!$D$5,'TCO TO BE - HW'!G25:G33))</f>
        <v>0</v>
      </c>
      <c r="F8" s="571">
        <f>('TCO TO BE - HW'!H4+NPV(Faktory!$D$5,'TCO TO BE - HW'!H5:H13)+'TCO TO BE - HW'!H14+NPV(Faktory!$D$5,'TCO TO BE - HW'!H15:H23)+'TCO TO BE - HW'!H24+NPV(Faktory!$D$5,'TCO TO BE - HW'!H25:H33))</f>
        <v>0</v>
      </c>
      <c r="G8" s="571">
        <f>('TCO TO BE - HW'!I4+NPV(Faktory!$D$5,'TCO TO BE - HW'!I5:I13)+'TCO TO BE - HW'!I14+NPV(Faktory!$D$5,'TCO TO BE - HW'!I15:I23)+'TCO TO BE - HW'!I24+NPV(Faktory!$D$5,'TCO TO BE - HW'!I25:I33))</f>
        <v>0</v>
      </c>
      <c r="H8" s="574" t="s">
        <v>224</v>
      </c>
      <c r="I8" s="573" t="e">
        <f t="shared" ref="I8:I17" si="0">SUM(D8:G8)</f>
        <v>#REF!</v>
      </c>
      <c r="M8" s="382"/>
      <c r="N8" s="383"/>
      <c r="O8" s="384" t="s">
        <v>66</v>
      </c>
      <c r="P8" s="571">
        <f>'TCO TO BE - HW'!F3</f>
        <v>0</v>
      </c>
      <c r="Q8" s="571">
        <f>'TCO TO BE - HW'!G3</f>
        <v>0</v>
      </c>
      <c r="R8" s="571">
        <f>'TCO TO BE - HW'!H3</f>
        <v>0</v>
      </c>
      <c r="S8" s="571">
        <f>'TCO TO BE - HW'!I3</f>
        <v>0</v>
      </c>
      <c r="T8" s="574" t="s">
        <v>224</v>
      </c>
      <c r="U8" s="573">
        <f t="shared" ref="U8:U23" si="1">SUM(P8:S8)</f>
        <v>0</v>
      </c>
    </row>
    <row r="9" spans="1:21" x14ac:dyDescent="0.25">
      <c r="A9" s="379"/>
      <c r="B9" s="380" t="s">
        <v>223</v>
      </c>
      <c r="C9" s="381"/>
      <c r="D9" s="568">
        <f>SUM(D10:D12)</f>
        <v>0</v>
      </c>
      <c r="E9" s="568">
        <f>SUM(E10:E12)</f>
        <v>0</v>
      </c>
      <c r="F9" s="568">
        <f>SUM(F10:F12)</f>
        <v>0</v>
      </c>
      <c r="G9" s="569">
        <f>SUM(G10:G12)</f>
        <v>0</v>
      </c>
      <c r="H9" s="568">
        <f>SUM(H10:H12)</f>
        <v>0</v>
      </c>
      <c r="I9" s="570">
        <f>SUM(D9:H9)</f>
        <v>0</v>
      </c>
      <c r="M9" s="379"/>
      <c r="N9" s="380" t="s">
        <v>223</v>
      </c>
      <c r="O9" s="381"/>
      <c r="P9" s="568">
        <f>SUM(P10:P12)</f>
        <v>0</v>
      </c>
      <c r="Q9" s="568">
        <f>SUM(Q10:Q12)</f>
        <v>0</v>
      </c>
      <c r="R9" s="568">
        <f>SUM(R10:R12)</f>
        <v>0</v>
      </c>
      <c r="S9" s="569">
        <f>SUM(S10:S12)</f>
        <v>0</v>
      </c>
      <c r="T9" s="568">
        <f>SUM(T10+T11)</f>
        <v>0</v>
      </c>
      <c r="U9" s="570">
        <f>SUM(P9:T9)</f>
        <v>0</v>
      </c>
    </row>
    <row r="10" spans="1:21" x14ac:dyDescent="0.25">
      <c r="A10" s="382"/>
      <c r="B10" s="383"/>
      <c r="C10" s="384" t="s">
        <v>109</v>
      </c>
      <c r="D10" s="571">
        <f>('TCO TO BE- SW'!F79+NPV(Faktory!$D$5,'TCO TO BE- SW'!F80:F88)+'TCO TO BE- SW'!F89+NPV(Faktory!$D$5,'TCO TO BE- SW'!F90:F98)+'TCO TO BE- SW'!F99+NPV(Faktory!$D$5,'TCO TO BE- SW'!F100:F108)+'TCO TO BE- SW'!F109+NPV(Faktory!$D$5,'TCO TO BE- SW'!F110:F118)+'TCO TO BE- SW'!F119+NPV(Faktory!$D$5,'TCO TO BE- SW'!F120:F128))</f>
        <v>0</v>
      </c>
      <c r="E10" s="571">
        <f>('TCO TO BE- SW'!G79+NPV(Faktory!$D$5,'TCO TO BE- SW'!G80:G88)+'TCO TO BE- SW'!G89+NPV(Faktory!$D$5,'TCO TO BE- SW'!G90:G98)+'TCO TO BE- SW'!G99+NPV(Faktory!$D$5,'TCO TO BE- SW'!G100:G108)+'TCO TO BE- SW'!G109+NPV(Faktory!$D$5,'TCO TO BE- SW'!G110:G118)+'TCO TO BE- SW'!G119+NPV(Faktory!$D$5,'TCO TO BE- SW'!G120:G128))</f>
        <v>0</v>
      </c>
      <c r="F10" s="571">
        <f>('TCO TO BE- SW'!H79+NPV(Faktory!$D$5,'TCO TO BE- SW'!H80:H88)+'TCO TO BE- SW'!H89+NPV(Faktory!$D$5,'TCO TO BE- SW'!H90:H98)+'TCO TO BE- SW'!H99+NPV(Faktory!$D$5,'TCO TO BE- SW'!H100:H108)+'TCO TO BE- SW'!H109+NPV(Faktory!$D$5,'TCO TO BE- SW'!H110:H118)+'TCO TO BE- SW'!H119+NPV(Faktory!$D$5,'TCO TO BE- SW'!H120:H128))</f>
        <v>0</v>
      </c>
      <c r="G10" s="571">
        <f>('TCO TO BE- SW'!I79+NPV(Faktory!$D$5,'TCO TO BE- SW'!I80:I88)+'TCO TO BE- SW'!I89+NPV(Faktory!$D$5,'TCO TO BE- SW'!I90:I98)+'TCO TO BE- SW'!I99+NPV(Faktory!$D$5,'TCO TO BE- SW'!I100:I108)+'TCO TO BE- SW'!I109+NPV(Faktory!$D$5,'TCO TO BE- SW'!I110:I118)+'TCO TO BE- SW'!I119+NPV(Faktory!$D$5,'TCO TO BE- SW'!I120:I128))</f>
        <v>0</v>
      </c>
      <c r="H10" s="571">
        <f>('TCO TO BE- SW'!J79+NPV(Faktory!$D$5,'TCO TO BE- SW'!J80:J88)+'TCO TO BE- SW'!J89+NPV(Faktory!$D$5,'TCO TO BE- SW'!J90:J98)+'TCO TO BE- SW'!J99+NPV(Faktory!$D$5,'TCO TO BE- SW'!J100:J108)+'TCO TO BE- SW'!J109+NPV(Faktory!$D$5,'TCO TO BE- SW'!J110:J118)+'TCO TO BE- SW'!J119+NPV(Faktory!$D$5,'TCO TO BE- SW'!J120:J128))</f>
        <v>0</v>
      </c>
      <c r="I10" s="573">
        <f>SUM(D10:H10)</f>
        <v>0</v>
      </c>
      <c r="M10" s="382"/>
      <c r="N10" s="383"/>
      <c r="O10" s="384" t="s">
        <v>109</v>
      </c>
      <c r="P10" s="571">
        <f>'TCO TO BE- SW'!F78</f>
        <v>0</v>
      </c>
      <c r="Q10" s="571">
        <f>'TCO TO BE- SW'!G78</f>
        <v>0</v>
      </c>
      <c r="R10" s="571">
        <f>'TCO TO BE- SW'!H78</f>
        <v>0</v>
      </c>
      <c r="S10" s="571">
        <f>'TCO TO BE- SW'!I78</f>
        <v>0</v>
      </c>
      <c r="T10" s="571">
        <f>'TCO TO BE- SW'!J78</f>
        <v>0</v>
      </c>
      <c r="U10" s="573">
        <f>SUM(P10:T10)</f>
        <v>0</v>
      </c>
    </row>
    <row r="11" spans="1:21" x14ac:dyDescent="0.25">
      <c r="A11" s="382"/>
      <c r="B11" s="383"/>
      <c r="C11" s="384" t="s">
        <v>67</v>
      </c>
      <c r="D11" s="571">
        <f>('TCO TO BE- SW'!F58+NPV(Faktory!$D$5,'TCO TO BE- SW'!F59:F67)+'TCO TO BE- SW'!F68+NPV(Faktory!$D$5,'TCO TO BE- SW'!F69:F77))</f>
        <v>0</v>
      </c>
      <c r="E11" s="571">
        <f>('TCO TO BE- SW'!G58+NPV(Faktory!$D$5,'TCO TO BE- SW'!G59:G67)+'TCO TO BE- SW'!G68+NPV(Faktory!$D$5,'TCO TO BE- SW'!G69:G77))</f>
        <v>0</v>
      </c>
      <c r="F11" s="571">
        <f>('TCO TO BE- SW'!H58+NPV(Faktory!$D$5,'TCO TO BE- SW'!H59:H67)+'TCO TO BE- SW'!H68+NPV(Faktory!$D$5,'TCO TO BE- SW'!H69:H77))</f>
        <v>0</v>
      </c>
      <c r="G11" s="571">
        <f>('TCO TO BE- SW'!I58+NPV(Faktory!$D$5,'TCO TO BE- SW'!I59:I67)+'TCO TO BE- SW'!I68+NPV(Faktory!$D$5,'TCO TO BE- SW'!I69:I77))</f>
        <v>0</v>
      </c>
      <c r="H11" s="571">
        <f>('TCO TO BE- SW'!J58+NPV(Faktory!$D$5,'TCO TO BE- SW'!J59:J67)+'TCO TO BE- SW'!J68+NPV(Faktory!$D$5,'TCO TO BE- SW'!J69:J77))</f>
        <v>0</v>
      </c>
      <c r="I11" s="573">
        <f>SUM(D11:H11)</f>
        <v>0</v>
      </c>
      <c r="M11" s="382"/>
      <c r="N11" s="383"/>
      <c r="O11" s="384" t="s">
        <v>67</v>
      </c>
      <c r="P11" s="571">
        <f>'TCO TO BE- SW'!F57</f>
        <v>0</v>
      </c>
      <c r="Q11" s="571">
        <f>'TCO TO BE- SW'!G57</f>
        <v>0</v>
      </c>
      <c r="R11" s="571">
        <f>'TCO TO BE- SW'!H57</f>
        <v>0</v>
      </c>
      <c r="S11" s="571">
        <f>'TCO TO BE- SW'!I57</f>
        <v>0</v>
      </c>
      <c r="T11" s="571">
        <f>'TCO TO BE- SW'!J57</f>
        <v>0</v>
      </c>
      <c r="U11" s="573">
        <f>SUM(P11:T11)</f>
        <v>0</v>
      </c>
    </row>
    <row r="12" spans="1:21" x14ac:dyDescent="0.25">
      <c r="A12" s="382"/>
      <c r="B12" s="383"/>
      <c r="C12" s="384" t="s">
        <v>66</v>
      </c>
      <c r="D12" s="571">
        <f>('TCO TO BE - HW'!F35+NPV(Faktory!$D$5,'TCO TO BE - HW'!F36:F44)+'TCO TO BE - HW'!F45+NPV(Faktory!$D$5,'TCO TO BE - HW'!F46:F54)+'TCO TO BE - HW'!F55+NPV(Faktory!$D$5,'TCO TO BE - HW'!F56:F64)+'TCO TO BE - HW'!F65+NPV(Faktory!$D$5,'TCO TO BE - HW'!F66:F74)+'TCO TO BE - HW'!F75+NPV(Faktory!$D$5,'TCO TO BE - HW'!F76:F84))</f>
        <v>0</v>
      </c>
      <c r="E12" s="571">
        <f>('TCO TO BE - HW'!G35+NPV(Faktory!$D$5,'TCO TO BE - HW'!G36:G44)+'TCO TO BE - HW'!G45+NPV(Faktory!$D$5,'TCO TO BE - HW'!G46:G54)+'TCO TO BE - HW'!G55+NPV(Faktory!$D$5,'TCO TO BE - HW'!G56:G64)+'TCO TO BE - HW'!G65+NPV(Faktory!$D$5,'TCO TO BE - HW'!G66:G74)+'TCO TO BE - HW'!G75+NPV(Faktory!$D$5,'TCO TO BE - HW'!G76:G84))</f>
        <v>0</v>
      </c>
      <c r="F12" s="571">
        <f>('TCO TO BE - HW'!H35+NPV(Faktory!$D$5,'TCO TO BE - HW'!H36:H44)+'TCO TO BE - HW'!H45+NPV(Faktory!$D$5,'TCO TO BE - HW'!H46:H54)+'TCO TO BE - HW'!H55+NPV(Faktory!$D$5,'TCO TO BE - HW'!H56:H64)+'TCO TO BE - HW'!H65+NPV(Faktory!$D$5,'TCO TO BE - HW'!H66:H74)+'TCO TO BE - HW'!H75+NPV(Faktory!$D$5,'TCO TO BE - HW'!H76:H84))</f>
        <v>0</v>
      </c>
      <c r="G12" s="571">
        <f>('TCO TO BE - HW'!I35+NPV(Faktory!$D$5,'TCO TO BE - HW'!I36:I44)+'TCO TO BE - HW'!I45+NPV(Faktory!$D$5,'TCO TO BE - HW'!I46:I54)+'TCO TO BE - HW'!I55+NPV(Faktory!$D$5,'TCO TO BE - HW'!I56:I64)+'TCO TO BE - HW'!I65+NPV(Faktory!$D$5,'TCO TO BE - HW'!I66:I74)+'TCO TO BE - HW'!I75+NPV(Faktory!$D$5,'TCO TO BE - HW'!I76:I84))</f>
        <v>0</v>
      </c>
      <c r="H12" s="574" t="s">
        <v>224</v>
      </c>
      <c r="I12" s="573">
        <f t="shared" si="0"/>
        <v>0</v>
      </c>
      <c r="M12" s="382"/>
      <c r="N12" s="383"/>
      <c r="O12" s="384" t="s">
        <v>66</v>
      </c>
      <c r="P12" s="571">
        <f>'TCO TO BE - HW'!F34</f>
        <v>0</v>
      </c>
      <c r="Q12" s="571">
        <f>'TCO TO BE - HW'!G34</f>
        <v>0</v>
      </c>
      <c r="R12" s="571">
        <f>'TCO TO BE - HW'!H34</f>
        <v>0</v>
      </c>
      <c r="S12" s="571">
        <f>'TCO TO BE - HW'!I34</f>
        <v>0</v>
      </c>
      <c r="T12" s="574" t="s">
        <v>224</v>
      </c>
      <c r="U12" s="573">
        <f t="shared" si="1"/>
        <v>0</v>
      </c>
    </row>
    <row r="13" spans="1:21" x14ac:dyDescent="0.25">
      <c r="A13" s="382"/>
      <c r="B13" s="380" t="s">
        <v>325</v>
      </c>
      <c r="C13" s="381"/>
      <c r="D13" s="646">
        <f>'TCO TO BE- SW'!F130+NPV(0.05,'TCO TO BE- SW'!F131:F139)+'TCO TO BE- SW'!F140+NPV(0.05,'TCO TO BE- SW'!F141:F149)</f>
        <v>36976</v>
      </c>
      <c r="E13" s="646">
        <f>'TCO TO BE- SW'!G130+NPV(0.05,'TCO TO BE- SW'!G131:G139)+'TCO TO BE- SW'!G140+NPV(0.05,'TCO TO BE- SW'!G141:G149)</f>
        <v>0</v>
      </c>
      <c r="F13" s="646">
        <f>'TCO TO BE- SW'!H130+NPV(0.05,'TCO TO BE- SW'!H131:H139)+'TCO TO BE- SW'!H140+NPV(0.05,'TCO TO BE- SW'!H141:H149)</f>
        <v>0</v>
      </c>
      <c r="G13" s="647">
        <f>'TCO TO BE- SW'!I130+NPV(0.05,'TCO TO BE- SW'!I131:I139)+'TCO TO BE- SW'!I140+NPV(0.05,'TCO TO BE- SW'!I141:I149)</f>
        <v>0</v>
      </c>
      <c r="H13" s="646">
        <f>'TCO TO BE- SW'!J130+NPV(0.05,'TCO TO BE- SW'!J131:J139)+'TCO TO BE- SW'!J140+NPV(0.05,'TCO TO BE- SW'!J141:J149)</f>
        <v>0</v>
      </c>
      <c r="I13" s="570">
        <f>SUM(D13:H13)</f>
        <v>36976</v>
      </c>
      <c r="M13" s="382"/>
      <c r="N13" s="380" t="s">
        <v>325</v>
      </c>
      <c r="O13" s="381"/>
      <c r="P13" s="646">
        <f>'TCO TO BE- SW'!F129</f>
        <v>36976</v>
      </c>
      <c r="Q13" s="646">
        <f>'TCO TO BE- SW'!G129</f>
        <v>0</v>
      </c>
      <c r="R13" s="646">
        <f>'TCO TO BE- SW'!H129</f>
        <v>0</v>
      </c>
      <c r="S13" s="647">
        <f>'TCO TO BE- SW'!I129</f>
        <v>0</v>
      </c>
      <c r="T13" s="646">
        <f>'TCO TO BE- SW'!J129</f>
        <v>0</v>
      </c>
      <c r="U13" s="570">
        <f>SUM(P13:T13)</f>
        <v>36976</v>
      </c>
    </row>
    <row r="14" spans="1:21" x14ac:dyDescent="0.25">
      <c r="A14" s="382"/>
      <c r="B14" s="380" t="s">
        <v>354</v>
      </c>
      <c r="C14" s="381"/>
      <c r="D14" s="646">
        <f>'TCO TO BE- SW'!F151+NPV(0.05,'TCO TO BE- SW'!F152:F160)+'TCO TO BE- SW'!F161+NPV(0.05,'TCO TO BE- SW'!F162:F170)</f>
        <v>0</v>
      </c>
      <c r="E14" s="646">
        <f>'TCO TO BE- SW'!G151+NPV(0.05,'TCO TO BE- SW'!G152:G160)+'TCO TO BE- SW'!G161+NPV(0.05,'TCO TO BE- SW'!G162:G170)</f>
        <v>0</v>
      </c>
      <c r="F14" s="646">
        <f>'TCO TO BE- SW'!H151+NPV(0.05,'TCO TO BE- SW'!H152:H160)+'TCO TO BE- SW'!H161+NPV(0.05,'TCO TO BE- SW'!H162:H170)</f>
        <v>0</v>
      </c>
      <c r="G14" s="647">
        <f>'TCO TO BE- SW'!I151+NPV(0.05,'TCO TO BE- SW'!I152:I160)+'TCO TO BE- SW'!I161+NPV(0.05,'TCO TO BE- SW'!I162:I170)</f>
        <v>0</v>
      </c>
      <c r="H14" s="646">
        <f>'TCO TO BE- SW'!J151+NPV(0.05,'TCO TO BE- SW'!J152:J160)+'TCO TO BE- SW'!J161+NPV(0.05,'TCO TO BE- SW'!J162:J170)</f>
        <v>0</v>
      </c>
      <c r="I14" s="570">
        <f>SUM(D14:H14)</f>
        <v>0</v>
      </c>
      <c r="M14" s="382"/>
      <c r="N14" s="380" t="s">
        <v>354</v>
      </c>
      <c r="O14" s="381"/>
      <c r="P14" s="646">
        <f>'TCO TO BE- SW'!F150</f>
        <v>0</v>
      </c>
      <c r="Q14" s="646">
        <f>'TCO TO BE- SW'!G150</f>
        <v>0</v>
      </c>
      <c r="R14" s="646">
        <f>'TCO TO BE- SW'!H150</f>
        <v>0</v>
      </c>
      <c r="S14" s="647">
        <f>'TCO TO BE- SW'!I150</f>
        <v>0</v>
      </c>
      <c r="T14" s="646">
        <f>'TCO TO BE- SW'!J150</f>
        <v>0</v>
      </c>
      <c r="U14" s="570">
        <f>SUM(P14:T14)</f>
        <v>0</v>
      </c>
    </row>
    <row r="15" spans="1:21" x14ac:dyDescent="0.25">
      <c r="A15" s="374" t="s">
        <v>217</v>
      </c>
      <c r="B15" s="375"/>
      <c r="C15" s="376"/>
      <c r="D15" s="565">
        <f>D16+D19</f>
        <v>0</v>
      </c>
      <c r="E15" s="565">
        <f>E16+E19</f>
        <v>0</v>
      </c>
      <c r="F15" s="565">
        <f>F16+F19</f>
        <v>0</v>
      </c>
      <c r="G15" s="566">
        <f>G16+G19</f>
        <v>0</v>
      </c>
      <c r="H15" s="645" t="s">
        <v>224</v>
      </c>
      <c r="I15" s="567">
        <f t="shared" si="0"/>
        <v>0</v>
      </c>
      <c r="M15" s="374" t="s">
        <v>217</v>
      </c>
      <c r="N15" s="375"/>
      <c r="O15" s="376"/>
      <c r="P15" s="377">
        <f>P16+P19</f>
        <v>0</v>
      </c>
      <c r="Q15" s="377">
        <f>Q16+Q19</f>
        <v>0</v>
      </c>
      <c r="R15" s="377">
        <f>R16+R19</f>
        <v>0</v>
      </c>
      <c r="S15" s="378">
        <f>S16+S19</f>
        <v>0</v>
      </c>
      <c r="T15" s="645" t="s">
        <v>224</v>
      </c>
      <c r="U15" s="546">
        <f t="shared" si="1"/>
        <v>0</v>
      </c>
    </row>
    <row r="16" spans="1:21" x14ac:dyDescent="0.25">
      <c r="A16" s="379"/>
      <c r="B16" s="380" t="s">
        <v>17</v>
      </c>
      <c r="C16" s="381"/>
      <c r="D16" s="568">
        <f>D17+D18</f>
        <v>0</v>
      </c>
      <c r="E16" s="568">
        <f>E17+E18</f>
        <v>0</v>
      </c>
      <c r="F16" s="568">
        <f>F17+F18</f>
        <v>0</v>
      </c>
      <c r="G16" s="569">
        <f>G17+G18</f>
        <v>0</v>
      </c>
      <c r="H16" s="643" t="s">
        <v>224</v>
      </c>
      <c r="I16" s="570">
        <f t="shared" si="0"/>
        <v>0</v>
      </c>
      <c r="M16" s="379"/>
      <c r="N16" s="380" t="s">
        <v>17</v>
      </c>
      <c r="O16" s="381"/>
      <c r="P16" s="568">
        <f>P17+P18</f>
        <v>0</v>
      </c>
      <c r="Q16" s="568">
        <f>Q17+Q18</f>
        <v>0</v>
      </c>
      <c r="R16" s="568">
        <f>R17+R18</f>
        <v>0</v>
      </c>
      <c r="S16" s="569">
        <f>S17+S18</f>
        <v>0</v>
      </c>
      <c r="T16" s="643" t="s">
        <v>224</v>
      </c>
      <c r="U16" s="570">
        <f t="shared" si="1"/>
        <v>0</v>
      </c>
    </row>
    <row r="17" spans="1:22" x14ac:dyDescent="0.25">
      <c r="A17" s="382"/>
      <c r="B17" s="383"/>
      <c r="C17" s="384" t="s">
        <v>47</v>
      </c>
      <c r="D17" s="571">
        <f>'Parametre - Agendové IS'!I117+NPV(Faktory!$D$3,'Parametre - Agendové IS'!I118:I126)</f>
        <v>0</v>
      </c>
      <c r="E17" s="571">
        <f>'Parametre - Agendové IS'!L117+NPV(Faktory!$D$3,'Parametre - Agendové IS'!L118:L126)</f>
        <v>0</v>
      </c>
      <c r="F17" s="571">
        <f>'Parametre - Agendové IS'!O117+NPV(Faktory!$D$3,'Parametre - Agendové IS'!O118:O126)</f>
        <v>0</v>
      </c>
      <c r="G17" s="572">
        <f>'Parametre - Agendové IS'!R117+NPV(Faktory!$D$3,'Parametre - Agendové IS'!R118:R126)</f>
        <v>0</v>
      </c>
      <c r="H17" s="574" t="s">
        <v>224</v>
      </c>
      <c r="I17" s="573">
        <f t="shared" si="0"/>
        <v>0</v>
      </c>
      <c r="M17" s="382"/>
      <c r="N17" s="383"/>
      <c r="O17" s="384" t="s">
        <v>47</v>
      </c>
      <c r="P17" s="571">
        <f>SUM('Parametre - Agendové IS'!I117:I126)</f>
        <v>0</v>
      </c>
      <c r="Q17" s="571">
        <f>SUM('Parametre - Agendové IS'!L117:L126)</f>
        <v>0</v>
      </c>
      <c r="R17" s="571">
        <f>SUM('Parametre - Agendové IS'!O117:O126)</f>
        <v>0</v>
      </c>
      <c r="S17" s="572">
        <f>SUM('Parametre - Agendové IS'!R117:R126)</f>
        <v>0</v>
      </c>
      <c r="T17" s="574" t="s">
        <v>224</v>
      </c>
      <c r="U17" s="573">
        <f t="shared" si="1"/>
        <v>0</v>
      </c>
    </row>
    <row r="18" spans="1:22" x14ac:dyDescent="0.25">
      <c r="A18" s="382"/>
      <c r="B18" s="383"/>
      <c r="C18" s="384" t="s">
        <v>48</v>
      </c>
      <c r="D18" s="571"/>
      <c r="E18" s="571"/>
      <c r="F18" s="571"/>
      <c r="G18" s="572"/>
      <c r="H18" s="574" t="s">
        <v>224</v>
      </c>
      <c r="I18" s="573">
        <f>'Prínosy - Agendové IS'!G15</f>
        <v>0</v>
      </c>
      <c r="J18" s="547"/>
      <c r="M18" s="382"/>
      <c r="N18" s="383"/>
      <c r="O18" s="384" t="s">
        <v>48</v>
      </c>
      <c r="P18" s="571"/>
      <c r="Q18" s="571"/>
      <c r="R18" s="571"/>
      <c r="S18" s="572"/>
      <c r="T18" s="574" t="s">
        <v>224</v>
      </c>
      <c r="U18" s="573">
        <f>'Prínosy - Agendové IS'!G14</f>
        <v>0</v>
      </c>
      <c r="V18" s="547"/>
    </row>
    <row r="19" spans="1:22" x14ac:dyDescent="0.25">
      <c r="A19" s="379"/>
      <c r="B19" s="380" t="s">
        <v>18</v>
      </c>
      <c r="C19" s="381"/>
      <c r="D19" s="568">
        <f>D20+D21+D23</f>
        <v>0</v>
      </c>
      <c r="E19" s="568">
        <f>E20+E21+E23</f>
        <v>0</v>
      </c>
      <c r="F19" s="568">
        <f>F20+F21+F23</f>
        <v>0</v>
      </c>
      <c r="G19" s="569">
        <f>G20+G21+G23</f>
        <v>0</v>
      </c>
      <c r="H19" s="643" t="s">
        <v>224</v>
      </c>
      <c r="I19" s="570">
        <f>SUM(D19:G19)</f>
        <v>0</v>
      </c>
      <c r="M19" s="379"/>
      <c r="N19" s="380" t="s">
        <v>18</v>
      </c>
      <c r="O19" s="381"/>
      <c r="P19" s="568">
        <f>P20+P21+P23</f>
        <v>0</v>
      </c>
      <c r="Q19" s="568">
        <f>Q20+Q21+Q23</f>
        <v>0</v>
      </c>
      <c r="R19" s="568">
        <f>R20+R21+R23</f>
        <v>0</v>
      </c>
      <c r="S19" s="569">
        <f>S20+S21+S23</f>
        <v>0</v>
      </c>
      <c r="T19" s="643" t="s">
        <v>224</v>
      </c>
      <c r="U19" s="570">
        <f t="shared" si="1"/>
        <v>0</v>
      </c>
    </row>
    <row r="20" spans="1:22" x14ac:dyDescent="0.25">
      <c r="A20" s="382"/>
      <c r="B20" s="383"/>
      <c r="C20" s="384" t="s">
        <v>219</v>
      </c>
      <c r="D20" s="571">
        <f>'Parametre - Agendové IS'!I97+NPV(Faktory!$D$5,'Parametre - Agendové IS'!I98:I106)</f>
        <v>0</v>
      </c>
      <c r="E20" s="571">
        <f>'Parametre - Agendové IS'!L97+NPV(Faktory!$D$5,'Parametre - Agendové IS'!L98:L106)</f>
        <v>0</v>
      </c>
      <c r="F20" s="571">
        <f>'Parametre - Agendové IS'!O97+NPV(Faktory!$D$5,'Parametre - Agendové IS'!O98:O106)</f>
        <v>0</v>
      </c>
      <c r="G20" s="572">
        <f>'Parametre - Agendové IS'!R97+NPV(Faktory!$D$5,'Parametre - Agendové IS'!R98:R106)</f>
        <v>0</v>
      </c>
      <c r="H20" s="574" t="s">
        <v>224</v>
      </c>
      <c r="I20" s="573">
        <f>SUM(D20:G20)</f>
        <v>0</v>
      </c>
      <c r="M20" s="382"/>
      <c r="N20" s="383"/>
      <c r="O20" s="384" t="s">
        <v>219</v>
      </c>
      <c r="P20" s="571">
        <f>SUM('Parametre - Agendové IS'!I97:I106)</f>
        <v>0</v>
      </c>
      <c r="Q20" s="571">
        <f>SUM('Parametre - Agendové IS'!L97:L106)</f>
        <v>0</v>
      </c>
      <c r="R20" s="571">
        <f>SUM('Parametre - Agendové IS'!O97:O106)</f>
        <v>0</v>
      </c>
      <c r="S20" s="572">
        <f>SUM('Parametre - Agendové IS'!R97:R106)</f>
        <v>0</v>
      </c>
      <c r="T20" s="574" t="s">
        <v>224</v>
      </c>
      <c r="U20" s="573">
        <f t="shared" si="1"/>
        <v>0</v>
      </c>
    </row>
    <row r="21" spans="1:22" x14ac:dyDescent="0.25">
      <c r="A21" s="382"/>
      <c r="B21" s="383"/>
      <c r="C21" s="384" t="s">
        <v>218</v>
      </c>
      <c r="D21" s="571">
        <f>-('Parametre - Agendové IS'!I77+NPV(Faktory!$D$5,'Parametre - Agendové IS'!I78:I86))</f>
        <v>0</v>
      </c>
      <c r="E21" s="571">
        <f>-('Parametre - Agendové IS'!L77+NPV(Faktory!$D$5,'Parametre - Agendové IS'!L78:L86))</f>
        <v>0</v>
      </c>
      <c r="F21" s="571">
        <f>-('Parametre - Agendové IS'!O77+NPV(Faktory!$D$5,'Parametre - Agendové IS'!O78:O86))</f>
        <v>0</v>
      </c>
      <c r="G21" s="572">
        <f>-('Parametre - Agendové IS'!R77+NPV(Faktory!$D$5,'Parametre - Agendové IS'!R78:R86))</f>
        <v>0</v>
      </c>
      <c r="H21" s="574" t="s">
        <v>224</v>
      </c>
      <c r="I21" s="573">
        <f>SUM(D21:G21)</f>
        <v>0</v>
      </c>
      <c r="M21" s="382"/>
      <c r="N21" s="383"/>
      <c r="O21" s="384" t="s">
        <v>218</v>
      </c>
      <c r="P21" s="571">
        <f>-(SUM('Parametre - Agendové IS'!I77:I86))</f>
        <v>0</v>
      </c>
      <c r="Q21" s="571">
        <f>-(SUM('Parametre - Agendové IS'!L77:L86))</f>
        <v>0</v>
      </c>
      <c r="R21" s="571">
        <f>-(SUM('Parametre - Agendové IS'!O77:O86))</f>
        <v>0</v>
      </c>
      <c r="S21" s="572">
        <f>-(SUM('Parametre - Agendové IS'!R77:R86))</f>
        <v>0</v>
      </c>
      <c r="T21" s="574" t="s">
        <v>224</v>
      </c>
      <c r="U21" s="573">
        <f t="shared" si="1"/>
        <v>0</v>
      </c>
    </row>
    <row r="22" spans="1:22" x14ac:dyDescent="0.25">
      <c r="A22" s="382"/>
      <c r="B22" s="383"/>
      <c r="C22" s="384" t="s">
        <v>220</v>
      </c>
      <c r="D22" s="574" t="s">
        <v>224</v>
      </c>
      <c r="E22" s="574" t="s">
        <v>224</v>
      </c>
      <c r="F22" s="574" t="s">
        <v>224</v>
      </c>
      <c r="G22" s="575" t="s">
        <v>224</v>
      </c>
      <c r="H22" s="574" t="s">
        <v>224</v>
      </c>
      <c r="I22" s="576" t="s">
        <v>224</v>
      </c>
      <c r="M22" s="382"/>
      <c r="N22" s="383"/>
      <c r="O22" s="384" t="s">
        <v>220</v>
      </c>
      <c r="P22" s="571">
        <f>SUM('Parametre - Agendové IS'!I87:I96)</f>
        <v>0</v>
      </c>
      <c r="Q22" s="571">
        <f>SUM('Parametre - Agendové IS'!L87:L96)</f>
        <v>0</v>
      </c>
      <c r="R22" s="571">
        <f>SUM('Parametre - Agendové IS'!O87:O96)</f>
        <v>0</v>
      </c>
      <c r="S22" s="572">
        <f>SUM('Parametre - Agendové IS'!R87:R96)</f>
        <v>0</v>
      </c>
      <c r="T22" s="574" t="s">
        <v>224</v>
      </c>
      <c r="U22" s="573">
        <f t="shared" si="1"/>
        <v>0</v>
      </c>
    </row>
    <row r="23" spans="1:22" ht="15.75" thickBot="1" x14ac:dyDescent="0.3">
      <c r="A23" s="385"/>
      <c r="B23" s="386"/>
      <c r="C23" s="387" t="s">
        <v>39</v>
      </c>
      <c r="D23" s="577">
        <f>'Parametre - Agendové IS'!I127+NPV(Faktory!$D$5,'Parametre - Agendové IS'!I128:I136)</f>
        <v>0</v>
      </c>
      <c r="E23" s="577">
        <f>'Parametre - Agendové IS'!L127+NPV(Faktory!$D$5,'Parametre - Agendové IS'!L128:L136)</f>
        <v>0</v>
      </c>
      <c r="F23" s="577">
        <f>'Parametre - Agendové IS'!O127+NPV(Faktory!$D$5,'Parametre - Agendové IS'!O128:O136)</f>
        <v>0</v>
      </c>
      <c r="G23" s="578">
        <f>'Parametre - Agendové IS'!R127+NPV(Faktory!$D$5,'Parametre - Agendové IS'!R128:R136)</f>
        <v>0</v>
      </c>
      <c r="H23" s="644" t="s">
        <v>224</v>
      </c>
      <c r="I23" s="579">
        <f>SUM(D23:G23)</f>
        <v>0</v>
      </c>
      <c r="M23" s="382"/>
      <c r="N23" s="383"/>
      <c r="O23" s="384" t="s">
        <v>39</v>
      </c>
      <c r="P23" s="571">
        <f>SUM('Parametre - Agendové IS'!I127:I136)</f>
        <v>0</v>
      </c>
      <c r="Q23" s="571">
        <f>SUM('Parametre - Agendové IS'!L127:L136)</f>
        <v>0</v>
      </c>
      <c r="R23" s="571">
        <f>SUM('Parametre - Agendové IS'!O127:O136)</f>
        <v>0</v>
      </c>
      <c r="S23" s="572">
        <f>SUM('Parametre - Agendové IS'!R127:R136)</f>
        <v>0</v>
      </c>
      <c r="T23" s="644" t="s">
        <v>224</v>
      </c>
      <c r="U23" s="580">
        <f t="shared" si="1"/>
        <v>0</v>
      </c>
    </row>
    <row r="24" spans="1:22" x14ac:dyDescent="0.25">
      <c r="A24" s="548"/>
      <c r="B24" s="380" t="s">
        <v>225</v>
      </c>
      <c r="C24" s="381"/>
      <c r="D24" s="641"/>
      <c r="E24" s="642"/>
      <c r="F24" s="642"/>
      <c r="G24" s="642"/>
      <c r="H24" s="648"/>
      <c r="I24" s="649"/>
      <c r="M24" s="548"/>
      <c r="N24" s="380" t="s">
        <v>225</v>
      </c>
      <c r="O24" s="381"/>
      <c r="P24" s="641"/>
      <c r="Q24" s="642"/>
      <c r="R24" s="642"/>
      <c r="S24" s="642"/>
      <c r="T24" s="648"/>
      <c r="U24" s="649"/>
    </row>
    <row r="25" spans="1:22" x14ac:dyDescent="0.25">
      <c r="A25" s="549"/>
      <c r="B25" s="550"/>
      <c r="C25" s="551" t="s">
        <v>229</v>
      </c>
      <c r="D25" s="552"/>
      <c r="E25" s="552"/>
      <c r="F25" s="552"/>
      <c r="G25" s="552"/>
      <c r="H25" s="552"/>
      <c r="I25" s="552"/>
      <c r="M25" s="549"/>
      <c r="N25" s="550"/>
      <c r="O25" s="551" t="s">
        <v>229</v>
      </c>
      <c r="P25" s="552"/>
      <c r="Q25" s="552"/>
      <c r="R25" s="552"/>
      <c r="S25" s="552"/>
      <c r="T25" s="552"/>
      <c r="U25" s="552"/>
    </row>
    <row r="26" spans="1:22" x14ac:dyDescent="0.25">
      <c r="A26" s="549"/>
      <c r="B26" s="550"/>
      <c r="C26" s="553" t="s">
        <v>226</v>
      </c>
      <c r="D26" s="552"/>
      <c r="E26" s="552"/>
      <c r="F26" s="552"/>
      <c r="G26" s="552"/>
      <c r="H26" s="552"/>
      <c r="I26" s="552"/>
      <c r="M26" s="549"/>
      <c r="N26" s="550"/>
      <c r="O26" s="553" t="s">
        <v>226</v>
      </c>
      <c r="P26" s="552"/>
      <c r="Q26" s="552"/>
      <c r="R26" s="552"/>
      <c r="S26" s="552"/>
      <c r="T26" s="552"/>
      <c r="U26" s="552"/>
    </row>
    <row r="27" spans="1:22" x14ac:dyDescent="0.25">
      <c r="A27" s="549"/>
      <c r="B27" s="550"/>
      <c r="C27" s="553" t="s">
        <v>226</v>
      </c>
      <c r="D27" s="552"/>
      <c r="E27" s="552"/>
      <c r="F27" s="552"/>
      <c r="G27" s="552"/>
      <c r="H27" s="552"/>
      <c r="I27" s="552"/>
      <c r="M27" s="549"/>
      <c r="N27" s="550"/>
      <c r="O27" s="553" t="s">
        <v>226</v>
      </c>
      <c r="P27" s="552"/>
      <c r="Q27" s="552"/>
      <c r="R27" s="552"/>
      <c r="S27" s="552"/>
      <c r="T27" s="552"/>
      <c r="U27" s="552"/>
    </row>
    <row r="28" spans="1:22" x14ac:dyDescent="0.25">
      <c r="C28" s="554"/>
      <c r="O28" s="554"/>
    </row>
    <row r="29" spans="1:22" x14ac:dyDescent="0.25">
      <c r="C29" s="554"/>
      <c r="O29" s="554"/>
    </row>
    <row r="30" spans="1:22" x14ac:dyDescent="0.25">
      <c r="C30" s="554"/>
    </row>
    <row r="32" spans="1:22" x14ac:dyDescent="0.25">
      <c r="L32" s="555"/>
      <c r="M32" s="555"/>
    </row>
  </sheetData>
  <sheetProtection insertColumns="0" insertRows="0" deleteColumns="0" deleteRows="0"/>
  <mergeCells count="4">
    <mergeCell ref="M1:O1"/>
    <mergeCell ref="A1:C1"/>
    <mergeCell ref="M2:O2"/>
    <mergeCell ref="A2:C2"/>
  </mergeCells>
  <pageMargins left="0.7" right="0.7" top="0.75" bottom="0.75" header="0.3" footer="0.3"/>
  <pageSetup paperSize="9" scale="53" orientation="portrait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view="pageBreakPreview" zoomScale="60" zoomScaleNormal="100" workbookViewId="0">
      <selection activeCell="C4" sqref="C4"/>
    </sheetView>
  </sheetViews>
  <sheetFormatPr defaultColWidth="8.85546875" defaultRowHeight="15" x14ac:dyDescent="0.25"/>
  <cols>
    <col min="1" max="1" width="9.28515625" customWidth="1"/>
    <col min="2" max="2" width="15" customWidth="1"/>
    <col min="3" max="3" width="15.140625" customWidth="1"/>
    <col min="4" max="4" width="14.140625" customWidth="1"/>
    <col min="5" max="5" width="14.42578125" customWidth="1"/>
    <col min="6" max="6" width="15.140625" customWidth="1"/>
    <col min="7" max="7" width="13.7109375" customWidth="1"/>
    <col min="8" max="8" width="9.85546875" customWidth="1"/>
    <col min="9" max="9" width="22.7109375" customWidth="1"/>
    <col min="10" max="10" width="22.140625" customWidth="1"/>
    <col min="11" max="11" width="20.42578125" customWidth="1"/>
    <col min="12" max="12" width="23.140625" customWidth="1"/>
  </cols>
  <sheetData>
    <row r="1" spans="1:12" ht="15.75" thickBot="1" x14ac:dyDescent="0.3">
      <c r="A1" s="9"/>
      <c r="B1" s="698" t="s">
        <v>36</v>
      </c>
      <c r="C1" s="699"/>
      <c r="D1" s="699"/>
      <c r="E1" s="699"/>
      <c r="F1" s="699"/>
      <c r="G1" s="700"/>
      <c r="H1" s="701" t="s">
        <v>16</v>
      </c>
      <c r="I1" s="702"/>
      <c r="J1" s="702"/>
      <c r="K1" s="702"/>
      <c r="L1" s="703"/>
    </row>
    <row r="2" spans="1:12" ht="30" x14ac:dyDescent="0.25">
      <c r="A2" s="10"/>
      <c r="B2" s="701" t="s">
        <v>370</v>
      </c>
      <c r="C2" s="702"/>
      <c r="D2" s="703"/>
      <c r="E2" s="701" t="s">
        <v>371</v>
      </c>
      <c r="F2" s="702"/>
      <c r="G2" s="703"/>
      <c r="H2" s="55" t="s">
        <v>19</v>
      </c>
      <c r="I2" s="50" t="s">
        <v>20</v>
      </c>
      <c r="J2" s="12" t="s">
        <v>21</v>
      </c>
      <c r="K2" s="704" t="s">
        <v>22</v>
      </c>
      <c r="L2" s="705"/>
    </row>
    <row r="3" spans="1:12" ht="15.75" thickBot="1" x14ac:dyDescent="0.3">
      <c r="A3" s="11" t="s">
        <v>23</v>
      </c>
      <c r="B3" s="14" t="s">
        <v>232</v>
      </c>
      <c r="C3" s="15" t="s">
        <v>169</v>
      </c>
      <c r="D3" s="16" t="s">
        <v>24</v>
      </c>
      <c r="E3" s="14" t="s">
        <v>232</v>
      </c>
      <c r="F3" s="15" t="s">
        <v>169</v>
      </c>
      <c r="G3" s="16" t="s">
        <v>24</v>
      </c>
      <c r="H3" s="56"/>
      <c r="I3" s="51"/>
      <c r="J3" s="13"/>
      <c r="K3" s="696"/>
      <c r="L3" s="697"/>
    </row>
    <row r="4" spans="1:12" x14ac:dyDescent="0.25">
      <c r="A4" s="49" t="s">
        <v>25</v>
      </c>
      <c r="B4" s="27">
        <f>'Prínosy - Agendové IS'!Q4-'Výdavky - Agendové IS'!T4</f>
        <v>0</v>
      </c>
      <c r="C4" s="26">
        <f>'Prínosy - Agendové IS'!R4-'Výdavky - Agendové IS'!U4</f>
        <v>-459769</v>
      </c>
      <c r="D4" s="34">
        <f>C4-B4</f>
        <v>-459769</v>
      </c>
      <c r="E4" s="27">
        <f>'Prínosy - Agendové IS'!T4-('Výdavky - Agendové IS'!T4/1.2)</f>
        <v>0</v>
      </c>
      <c r="F4" s="27">
        <f>'Prínosy - Agendové IS'!U4-('Výdavky - Agendové IS'!U4/1.2)</f>
        <v>-383140.83333333337</v>
      </c>
      <c r="G4" s="34">
        <f t="shared" ref="G4:G13" si="0">F4-E4</f>
        <v>-383140.83333333337</v>
      </c>
      <c r="H4" s="57">
        <v>0</v>
      </c>
      <c r="I4" s="52">
        <f>D4*(1/(1+Faktory!$D$3)^H4)</f>
        <v>-459769</v>
      </c>
      <c r="J4" s="59">
        <f>G4*(1/(1+Faktory!$D$5)^H4)</f>
        <v>-383140.83333333337</v>
      </c>
      <c r="K4" s="58">
        <f>J4</f>
        <v>-383140.83333333337</v>
      </c>
      <c r="L4" s="31" t="str">
        <f>IF(K4&gt;0,"Rok návratu investície","&lt;")</f>
        <v>&lt;</v>
      </c>
    </row>
    <row r="5" spans="1:12" x14ac:dyDescent="0.25">
      <c r="A5" s="33" t="s">
        <v>26</v>
      </c>
      <c r="B5" s="27">
        <f>'Prínosy - Agendové IS'!Q5-'Výdavky - Agendové IS'!T5</f>
        <v>0</v>
      </c>
      <c r="C5" s="26">
        <f>'Prínosy - Agendové IS'!R5-'Výdavky - Agendové IS'!U5</f>
        <v>0</v>
      </c>
      <c r="D5" s="29">
        <f t="shared" ref="D5:D13" si="1">C5-B5</f>
        <v>0</v>
      </c>
      <c r="E5" s="27">
        <f>'Prínosy - Agendové IS'!T5-('Výdavky - Agendové IS'!T5/1.2)</f>
        <v>0</v>
      </c>
      <c r="F5" s="27">
        <f>'Prínosy - Agendové IS'!U5-('Výdavky - Agendové IS'!U5/1.2)</f>
        <v>0</v>
      </c>
      <c r="G5" s="29">
        <f t="shared" si="0"/>
        <v>0</v>
      </c>
      <c r="H5" s="57">
        <v>1</v>
      </c>
      <c r="I5" s="53">
        <f>D5*(1/(1+Faktory!$D$3)^H5)</f>
        <v>0</v>
      </c>
      <c r="J5" s="60">
        <f>G5*(1/(1+Faktory!$D$5)^H5)</f>
        <v>0</v>
      </c>
      <c r="K5" s="58">
        <f>J5+K4</f>
        <v>-383140.83333333337</v>
      </c>
      <c r="L5" s="31" t="str">
        <f>IF(L4="&lt;",IF(K5&gt;0,"Rok návratu investície","&lt;"),"&gt;")</f>
        <v>&lt;</v>
      </c>
    </row>
    <row r="6" spans="1:12" x14ac:dyDescent="0.25">
      <c r="A6" s="33" t="s">
        <v>27</v>
      </c>
      <c r="B6" s="27">
        <f>'Prínosy - Agendové IS'!Q6-'Výdavky - Agendové IS'!T6</f>
        <v>0</v>
      </c>
      <c r="C6" s="26">
        <f>'Prínosy - Agendové IS'!R6-'Výdavky - Agendové IS'!U6</f>
        <v>0</v>
      </c>
      <c r="D6" s="29">
        <f t="shared" si="1"/>
        <v>0</v>
      </c>
      <c r="E6" s="27">
        <f>'Prínosy - Agendové IS'!T6-('Výdavky - Agendové IS'!T6/1.2)</f>
        <v>0</v>
      </c>
      <c r="F6" s="27">
        <f>'Prínosy - Agendové IS'!U6-('Výdavky - Agendové IS'!U6/1.2)</f>
        <v>0</v>
      </c>
      <c r="G6" s="29">
        <f t="shared" si="0"/>
        <v>0</v>
      </c>
      <c r="H6" s="57">
        <v>2</v>
      </c>
      <c r="I6" s="53">
        <f>D6*(1/(1+Faktory!$D$3)^H6)</f>
        <v>0</v>
      </c>
      <c r="J6" s="60">
        <f>G6*(1/(1+Faktory!$D$5)^H6)</f>
        <v>0</v>
      </c>
      <c r="K6" s="58">
        <f t="shared" ref="K6:K13" si="2">J6+K5</f>
        <v>-383140.83333333337</v>
      </c>
      <c r="L6" s="31" t="str">
        <f t="shared" ref="L6:L13" si="3">IF(L5="&lt;",IF(K6&gt;0,"Rok návratu investície","&lt;"),"&gt;")</f>
        <v>&lt;</v>
      </c>
    </row>
    <row r="7" spans="1:12" x14ac:dyDescent="0.25">
      <c r="A7" s="33" t="s">
        <v>28</v>
      </c>
      <c r="B7" s="27">
        <f>'Prínosy - Agendové IS'!Q7-'Výdavky - Agendové IS'!T7</f>
        <v>0</v>
      </c>
      <c r="C7" s="26">
        <f>'Prínosy - Agendové IS'!R7-'Výdavky - Agendové IS'!U7</f>
        <v>0</v>
      </c>
      <c r="D7" s="29">
        <f t="shared" si="1"/>
        <v>0</v>
      </c>
      <c r="E7" s="27">
        <f>'Prínosy - Agendové IS'!T7-('Výdavky - Agendové IS'!T7/1.2)</f>
        <v>0</v>
      </c>
      <c r="F7" s="27">
        <f>'Prínosy - Agendové IS'!U7-('Výdavky - Agendové IS'!U7/1.2)</f>
        <v>0</v>
      </c>
      <c r="G7" s="29">
        <f t="shared" si="0"/>
        <v>0</v>
      </c>
      <c r="H7" s="57">
        <v>3</v>
      </c>
      <c r="I7" s="53">
        <f>D7*(1/(1+Faktory!$D$3)^H7)</f>
        <v>0</v>
      </c>
      <c r="J7" s="60">
        <f>G7*(1/(1+Faktory!$D$5)^H7)</f>
        <v>0</v>
      </c>
      <c r="K7" s="58">
        <f t="shared" si="2"/>
        <v>-383140.83333333337</v>
      </c>
      <c r="L7" s="31" t="str">
        <f t="shared" si="3"/>
        <v>&lt;</v>
      </c>
    </row>
    <row r="8" spans="1:12" x14ac:dyDescent="0.25">
      <c r="A8" s="33" t="s">
        <v>29</v>
      </c>
      <c r="B8" s="27">
        <f>'Prínosy - Agendové IS'!Q8-'Výdavky - Agendové IS'!T8</f>
        <v>0</v>
      </c>
      <c r="C8" s="26">
        <f>'Prínosy - Agendové IS'!R8-'Výdavky - Agendové IS'!U8</f>
        <v>0</v>
      </c>
      <c r="D8" s="29">
        <f t="shared" si="1"/>
        <v>0</v>
      </c>
      <c r="E8" s="27">
        <f>'Prínosy - Agendové IS'!T8-('Výdavky - Agendové IS'!T8/1.2)</f>
        <v>0</v>
      </c>
      <c r="F8" s="27">
        <f>'Prínosy - Agendové IS'!U8-('Výdavky - Agendové IS'!U8/1.2)</f>
        <v>0</v>
      </c>
      <c r="G8" s="29">
        <f t="shared" si="0"/>
        <v>0</v>
      </c>
      <c r="H8" s="57">
        <v>4</v>
      </c>
      <c r="I8" s="53">
        <f>D8*(1/(1+Faktory!$D$3)^H8)</f>
        <v>0</v>
      </c>
      <c r="J8" s="60">
        <f>G8*(1/(1+Faktory!$D$5)^H8)</f>
        <v>0</v>
      </c>
      <c r="K8" s="58">
        <f t="shared" si="2"/>
        <v>-383140.83333333337</v>
      </c>
      <c r="L8" s="31" t="str">
        <f t="shared" si="3"/>
        <v>&lt;</v>
      </c>
    </row>
    <row r="9" spans="1:12" x14ac:dyDescent="0.25">
      <c r="A9" s="33" t="s">
        <v>30</v>
      </c>
      <c r="B9" s="27">
        <f>'Prínosy - Agendové IS'!Q9-'Výdavky - Agendové IS'!T9</f>
        <v>0</v>
      </c>
      <c r="C9" s="26">
        <f>'Prínosy - Agendové IS'!R9-'Výdavky - Agendové IS'!U9</f>
        <v>0</v>
      </c>
      <c r="D9" s="29">
        <f t="shared" si="1"/>
        <v>0</v>
      </c>
      <c r="E9" s="27">
        <f>'Prínosy - Agendové IS'!T9-('Výdavky - Agendové IS'!T9/1.2)</f>
        <v>0</v>
      </c>
      <c r="F9" s="27">
        <f>'Prínosy - Agendové IS'!U9-('Výdavky - Agendové IS'!U9/1.2)</f>
        <v>0</v>
      </c>
      <c r="G9" s="29">
        <f t="shared" si="0"/>
        <v>0</v>
      </c>
      <c r="H9" s="57">
        <v>5</v>
      </c>
      <c r="I9" s="53">
        <f>D9*(1/(1+Faktory!$D$3)^H9)</f>
        <v>0</v>
      </c>
      <c r="J9" s="60">
        <f>G9*(1/(1+Faktory!$D$5)^H9)</f>
        <v>0</v>
      </c>
      <c r="K9" s="58">
        <f t="shared" si="2"/>
        <v>-383140.83333333337</v>
      </c>
      <c r="L9" s="31" t="str">
        <f t="shared" si="3"/>
        <v>&lt;</v>
      </c>
    </row>
    <row r="10" spans="1:12" x14ac:dyDescent="0.25">
      <c r="A10" s="33" t="s">
        <v>31</v>
      </c>
      <c r="B10" s="27">
        <f>'Prínosy - Agendové IS'!Q10-'Výdavky - Agendové IS'!T10</f>
        <v>0</v>
      </c>
      <c r="C10" s="26">
        <f>'Prínosy - Agendové IS'!R10-'Výdavky - Agendové IS'!U10</f>
        <v>0</v>
      </c>
      <c r="D10" s="29">
        <f t="shared" si="1"/>
        <v>0</v>
      </c>
      <c r="E10" s="27">
        <f>'Prínosy - Agendové IS'!T10-('Výdavky - Agendové IS'!T10/1.2)</f>
        <v>0</v>
      </c>
      <c r="F10" s="27">
        <f>'Prínosy - Agendové IS'!U10-('Výdavky - Agendové IS'!U10/1.2)</f>
        <v>0</v>
      </c>
      <c r="G10" s="29">
        <f t="shared" si="0"/>
        <v>0</v>
      </c>
      <c r="H10" s="57">
        <v>6</v>
      </c>
      <c r="I10" s="53">
        <f>D10*(1/(1+Faktory!$D$3)^H10)</f>
        <v>0</v>
      </c>
      <c r="J10" s="60">
        <f>G10*(1/(1+Faktory!$D$5)^H10)</f>
        <v>0</v>
      </c>
      <c r="K10" s="58">
        <f t="shared" si="2"/>
        <v>-383140.83333333337</v>
      </c>
      <c r="L10" s="31" t="str">
        <f t="shared" si="3"/>
        <v>&lt;</v>
      </c>
    </row>
    <row r="11" spans="1:12" x14ac:dyDescent="0.25">
      <c r="A11" s="33" t="s">
        <v>32</v>
      </c>
      <c r="B11" s="27">
        <f>'Prínosy - Agendové IS'!Q11-'Výdavky - Agendové IS'!T11</f>
        <v>0</v>
      </c>
      <c r="C11" s="26">
        <f>'Prínosy - Agendové IS'!R11-'Výdavky - Agendové IS'!U11</f>
        <v>0</v>
      </c>
      <c r="D11" s="29">
        <f t="shared" si="1"/>
        <v>0</v>
      </c>
      <c r="E11" s="27">
        <f>'Prínosy - Agendové IS'!T11-('Výdavky - Agendové IS'!T11/1.2)</f>
        <v>0</v>
      </c>
      <c r="F11" s="27">
        <f>'Prínosy - Agendové IS'!U11-('Výdavky - Agendové IS'!U11/1.2)</f>
        <v>0</v>
      </c>
      <c r="G11" s="29">
        <f t="shared" si="0"/>
        <v>0</v>
      </c>
      <c r="H11" s="57">
        <v>7</v>
      </c>
      <c r="I11" s="53">
        <f>D11*(1/(1+Faktory!$D$3)^H11)</f>
        <v>0</v>
      </c>
      <c r="J11" s="60">
        <f>G11*(1/(1+Faktory!$D$5)^H11)</f>
        <v>0</v>
      </c>
      <c r="K11" s="58">
        <f t="shared" si="2"/>
        <v>-383140.83333333337</v>
      </c>
      <c r="L11" s="31" t="str">
        <f t="shared" si="3"/>
        <v>&lt;</v>
      </c>
    </row>
    <row r="12" spans="1:12" x14ac:dyDescent="0.25">
      <c r="A12" s="33" t="s">
        <v>33</v>
      </c>
      <c r="B12" s="27">
        <f>'Prínosy - Agendové IS'!Q12-'Výdavky - Agendové IS'!T12</f>
        <v>0</v>
      </c>
      <c r="C12" s="26">
        <f>'Prínosy - Agendové IS'!R12-'Výdavky - Agendové IS'!U12</f>
        <v>0</v>
      </c>
      <c r="D12" s="29">
        <f t="shared" si="1"/>
        <v>0</v>
      </c>
      <c r="E12" s="27">
        <f>'Prínosy - Agendové IS'!T12-('Výdavky - Agendové IS'!T12/1.2)</f>
        <v>0</v>
      </c>
      <c r="F12" s="27">
        <f>'Prínosy - Agendové IS'!U12-('Výdavky - Agendové IS'!U12/1.2)</f>
        <v>0</v>
      </c>
      <c r="G12" s="29">
        <f t="shared" si="0"/>
        <v>0</v>
      </c>
      <c r="H12" s="57">
        <v>8</v>
      </c>
      <c r="I12" s="53">
        <f>D12*(1/(1+Faktory!$D$3)^H12)</f>
        <v>0</v>
      </c>
      <c r="J12" s="60">
        <f>G12*(1/(1+Faktory!$D$5)^H12)</f>
        <v>0</v>
      </c>
      <c r="K12" s="58">
        <f t="shared" si="2"/>
        <v>-383140.83333333337</v>
      </c>
      <c r="L12" s="31" t="str">
        <f t="shared" si="3"/>
        <v>&lt;</v>
      </c>
    </row>
    <row r="13" spans="1:12" ht="15.75" thickBot="1" x14ac:dyDescent="0.3">
      <c r="A13" s="33" t="s">
        <v>34</v>
      </c>
      <c r="B13" s="48">
        <f>'Prínosy - Agendové IS'!Q13-'Výdavky - Agendové IS'!T13</f>
        <v>0</v>
      </c>
      <c r="C13" s="44">
        <f>'Prínosy - Agendové IS'!R13-'Výdavky - Agendové IS'!U13</f>
        <v>0</v>
      </c>
      <c r="D13" s="35">
        <f t="shared" si="1"/>
        <v>0</v>
      </c>
      <c r="E13" s="27">
        <f>'Prínosy - Agendové IS'!T13-('Výdavky - Agendové IS'!T13/1.2)</f>
        <v>0</v>
      </c>
      <c r="F13" s="27">
        <f>'Prínosy - Agendové IS'!U13-('Výdavky - Agendové IS'!U13/1.2)</f>
        <v>0</v>
      </c>
      <c r="G13" s="35">
        <f t="shared" si="0"/>
        <v>0</v>
      </c>
      <c r="H13" s="57">
        <v>9</v>
      </c>
      <c r="I13" s="54">
        <f>D13*(1/(1+Faktory!$D$3)^H13)</f>
        <v>0</v>
      </c>
      <c r="J13" s="61">
        <f>G13*(1/(1+Faktory!$D$5)^H13)</f>
        <v>0</v>
      </c>
      <c r="K13" s="58">
        <f t="shared" si="2"/>
        <v>-383140.83333333337</v>
      </c>
      <c r="L13" s="31" t="str">
        <f t="shared" si="3"/>
        <v>&lt;</v>
      </c>
    </row>
    <row r="14" spans="1:12" ht="15.75" thickBot="1" x14ac:dyDescent="0.3">
      <c r="A14" s="63" t="s">
        <v>35</v>
      </c>
      <c r="B14" s="45">
        <f t="shared" ref="B14:G14" si="4">SUM(B4:B13)</f>
        <v>0</v>
      </c>
      <c r="C14" s="46">
        <f t="shared" si="4"/>
        <v>-459769</v>
      </c>
      <c r="D14" s="46">
        <f t="shared" si="4"/>
        <v>-459769</v>
      </c>
      <c r="E14" s="46">
        <f t="shared" si="4"/>
        <v>0</v>
      </c>
      <c r="F14" s="46">
        <f t="shared" si="4"/>
        <v>-383140.83333333337</v>
      </c>
      <c r="G14" s="47">
        <f t="shared" si="4"/>
        <v>-383140.83333333337</v>
      </c>
      <c r="H14" s="64" t="s">
        <v>35</v>
      </c>
      <c r="I14" s="195">
        <f>SUM(I4:I13)</f>
        <v>-459769</v>
      </c>
      <c r="J14" s="196">
        <f>SUM(J4:J13)</f>
        <v>-383140.83333333337</v>
      </c>
      <c r="K14" s="7"/>
      <c r="L14" s="7"/>
    </row>
    <row r="16" spans="1:12" ht="15.75" thickBot="1" x14ac:dyDescent="0.3">
      <c r="H16" s="108" t="s">
        <v>182</v>
      </c>
      <c r="J16" s="206" t="s">
        <v>171</v>
      </c>
      <c r="K16" s="206" t="s">
        <v>180</v>
      </c>
    </row>
    <row r="17" spans="5:11" s="147" customFormat="1" ht="15.75" thickBot="1" x14ac:dyDescent="0.25">
      <c r="H17" s="200" t="s">
        <v>122</v>
      </c>
      <c r="I17" s="202" t="s">
        <v>177</v>
      </c>
      <c r="J17" s="203">
        <f>'Prínosy - Agendové IS'!V15/('Výdavky - Agendové IS'!V15/1.2)</f>
        <v>0</v>
      </c>
      <c r="K17" s="207">
        <v>1</v>
      </c>
    </row>
    <row r="18" spans="5:11" s="147" customFormat="1" ht="23.25" thickBot="1" x14ac:dyDescent="0.25">
      <c r="H18" s="201" t="s">
        <v>174</v>
      </c>
      <c r="I18" s="202" t="s">
        <v>178</v>
      </c>
      <c r="J18" s="204" t="s">
        <v>361</v>
      </c>
      <c r="K18" s="208" t="s">
        <v>181</v>
      </c>
    </row>
    <row r="19" spans="5:11" s="147" customFormat="1" ht="23.25" thickBot="1" x14ac:dyDescent="0.25">
      <c r="E19" s="197"/>
      <c r="H19" s="201" t="s">
        <v>175</v>
      </c>
      <c r="I19" s="202" t="s">
        <v>179</v>
      </c>
      <c r="J19" s="204" t="e">
        <f>IRR($G$4:$G$13,0.01)</f>
        <v>#NUM!</v>
      </c>
      <c r="K19" s="208">
        <v>0.05</v>
      </c>
    </row>
    <row r="20" spans="5:11" ht="15.75" thickBot="1" x14ac:dyDescent="0.3">
      <c r="H20" s="198"/>
      <c r="I20" s="199"/>
      <c r="J20" s="198"/>
      <c r="K20" s="209"/>
    </row>
    <row r="21" spans="5:11" s="147" customFormat="1" ht="23.25" thickBot="1" x14ac:dyDescent="0.25">
      <c r="H21" s="201" t="s">
        <v>176</v>
      </c>
      <c r="I21" s="202" t="s">
        <v>374</v>
      </c>
      <c r="J21" s="205">
        <f>I14</f>
        <v>-459769</v>
      </c>
      <c r="K21" s="210" t="s">
        <v>181</v>
      </c>
    </row>
    <row r="22" spans="5:11" s="147" customFormat="1" ht="23.25" thickBot="1" x14ac:dyDescent="0.25">
      <c r="H22" s="201" t="s">
        <v>71</v>
      </c>
      <c r="I22" s="202" t="s">
        <v>373</v>
      </c>
      <c r="J22" s="205">
        <f>J14</f>
        <v>-383140.83333333337</v>
      </c>
      <c r="K22" s="210">
        <v>0</v>
      </c>
    </row>
  </sheetData>
  <mergeCells count="6">
    <mergeCell ref="K3:L3"/>
    <mergeCell ref="B1:G1"/>
    <mergeCell ref="H1:L1"/>
    <mergeCell ref="B2:D2"/>
    <mergeCell ref="E2:G2"/>
    <mergeCell ref="K2:L2"/>
  </mergeCells>
  <conditionalFormatting sqref="L4:L13">
    <cfRule type="cellIs" dxfId="0" priority="1" stopIfTrue="1" operator="equal">
      <formula>"Rok návratu investície"</formula>
    </cfRule>
  </conditionalFormatting>
  <pageMargins left="0.7" right="0.7" top="0.75" bottom="0.75" header="0.3" footer="0.3"/>
  <pageSetup paperSize="9" scale="4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3"/>
  <sheetViews>
    <sheetView view="pageBreakPreview" topLeftCell="A13" zoomScale="60" zoomScaleNormal="80" workbookViewId="0"/>
  </sheetViews>
  <sheetFormatPr defaultColWidth="8.85546875" defaultRowHeight="15" x14ac:dyDescent="0.25"/>
  <cols>
    <col min="1" max="1" width="7.85546875" style="62" customWidth="1"/>
    <col min="2" max="2" width="12.7109375" style="62" customWidth="1"/>
    <col min="3" max="3" width="14" style="62" customWidth="1"/>
    <col min="4" max="4" width="9.42578125" style="62" customWidth="1"/>
    <col min="5" max="5" width="11.85546875" style="62" customWidth="1"/>
    <col min="6" max="6" width="11.7109375" style="62" customWidth="1"/>
    <col min="7" max="7" width="9.7109375" customWidth="1"/>
    <col min="8" max="8" width="11.42578125" customWidth="1"/>
    <col min="9" max="9" width="10.85546875" customWidth="1"/>
    <col min="10" max="10" width="9.42578125" customWidth="1"/>
    <col min="11" max="11" width="12.7109375" customWidth="1"/>
    <col min="12" max="12" width="11.42578125" customWidth="1"/>
    <col min="13" max="13" width="10.42578125" customWidth="1"/>
    <col min="14" max="14" width="13.28515625" customWidth="1"/>
    <col min="15" max="15" width="11.28515625" customWidth="1"/>
    <col min="16" max="16" width="9.7109375" customWidth="1"/>
    <col min="17" max="17" width="14.7109375" customWidth="1"/>
    <col min="18" max="18" width="15.7109375" customWidth="1"/>
  </cols>
  <sheetData>
    <row r="2" spans="1:18" x14ac:dyDescent="0.25">
      <c r="A2" s="238" t="s">
        <v>122</v>
      </c>
      <c r="B2" s="239">
        <f>'CBA - Agendové IS'!J17</f>
        <v>0</v>
      </c>
    </row>
    <row r="4" spans="1:18" x14ac:dyDescent="0.25">
      <c r="A4" s="229"/>
    </row>
    <row r="5" spans="1:18" ht="30" customHeight="1" x14ac:dyDescent="0.25">
      <c r="A5" s="229"/>
      <c r="B5" s="714" t="s">
        <v>201</v>
      </c>
      <c r="C5" s="715"/>
      <c r="D5" s="247"/>
      <c r="E5" s="714" t="s">
        <v>202</v>
      </c>
      <c r="F5" s="715"/>
      <c r="H5" s="712" t="s">
        <v>197</v>
      </c>
      <c r="I5" s="713"/>
      <c r="J5" s="62"/>
      <c r="K5" s="714" t="s">
        <v>200</v>
      </c>
      <c r="L5" s="715"/>
      <c r="N5" s="712" t="s">
        <v>198</v>
      </c>
      <c r="O5" s="713"/>
      <c r="Q5" s="712" t="s">
        <v>199</v>
      </c>
      <c r="R5" s="713"/>
    </row>
    <row r="6" spans="1:18" x14ac:dyDescent="0.25">
      <c r="A6" s="229"/>
      <c r="B6" s="242" t="s">
        <v>12</v>
      </c>
      <c r="C6" s="241" t="s">
        <v>122</v>
      </c>
      <c r="D6" s="248"/>
      <c r="E6" s="242" t="s">
        <v>12</v>
      </c>
      <c r="F6" s="241" t="s">
        <v>122</v>
      </c>
      <c r="H6" s="242" t="s">
        <v>12</v>
      </c>
      <c r="I6" s="241" t="s">
        <v>122</v>
      </c>
      <c r="J6" s="62"/>
      <c r="K6" s="242" t="s">
        <v>12</v>
      </c>
      <c r="L6" s="241" t="s">
        <v>122</v>
      </c>
      <c r="N6" s="243" t="s">
        <v>12</v>
      </c>
      <c r="O6" s="244" t="s">
        <v>122</v>
      </c>
      <c r="Q6" s="243" t="s">
        <v>12</v>
      </c>
      <c r="R6" s="244" t="s">
        <v>122</v>
      </c>
    </row>
    <row r="7" spans="1:18" ht="15" customHeight="1" x14ac:dyDescent="0.25">
      <c r="A7" s="229"/>
      <c r="B7" s="234">
        <v>0</v>
      </c>
      <c r="C7" s="225">
        <f>B2</f>
        <v>0</v>
      </c>
      <c r="D7" s="245"/>
      <c r="E7" s="234">
        <v>0</v>
      </c>
      <c r="F7" s="225">
        <f>B2</f>
        <v>0</v>
      </c>
      <c r="H7" s="234">
        <v>0</v>
      </c>
      <c r="I7" s="225">
        <f>B2</f>
        <v>0</v>
      </c>
      <c r="J7" s="62"/>
      <c r="K7" s="234">
        <v>0</v>
      </c>
      <c r="L7" s="225">
        <f>B2</f>
        <v>0</v>
      </c>
      <c r="N7" s="236">
        <v>0</v>
      </c>
      <c r="O7" s="227">
        <f>B2</f>
        <v>0</v>
      </c>
      <c r="Q7" s="236">
        <v>0</v>
      </c>
      <c r="R7" s="227">
        <f>B2</f>
        <v>0</v>
      </c>
    </row>
    <row r="8" spans="1:18" x14ac:dyDescent="0.25">
      <c r="A8" s="229"/>
      <c r="B8" s="234">
        <v>0.1</v>
      </c>
      <c r="C8" s="230">
        <f t="dataTable" ref="C8:C17" dt2D="0" dtr="0" r1="B7"/>
        <v>0</v>
      </c>
      <c r="D8" s="246"/>
      <c r="E8" s="234">
        <v>0.1</v>
      </c>
      <c r="F8" s="230">
        <f t="dataTable" ref="F8:F17" dt2D="0" dtr="0" r1="E7" ca="1"/>
        <v>0</v>
      </c>
      <c r="H8" s="234">
        <v>-0.1</v>
      </c>
      <c r="I8" s="230">
        <f t="dataTable" ref="I8:I17" dt2D="0" dtr="0" r1="H7" ca="1"/>
        <v>0</v>
      </c>
      <c r="J8" s="62"/>
      <c r="K8" s="234">
        <v>-0.1</v>
      </c>
      <c r="L8" s="230">
        <f t="dataTable" ref="L8:L17" dt2D="0" dtr="0" r1="K7" ca="1"/>
        <v>0</v>
      </c>
      <c r="N8" s="236">
        <v>-0.1</v>
      </c>
      <c r="O8" s="232">
        <f t="dataTable" ref="O8:O17" dt2D="0" dtr="0" r1="N7" ca="1"/>
        <v>0</v>
      </c>
      <c r="Q8" s="236">
        <v>-0.1</v>
      </c>
      <c r="R8" s="232">
        <f t="dataTable" ref="R8:R17" dt2D="0" dtr="0" r1="Q7" ca="1"/>
        <v>0</v>
      </c>
    </row>
    <row r="9" spans="1:18" x14ac:dyDescent="0.25">
      <c r="A9" s="228"/>
      <c r="B9" s="234">
        <v>0.2</v>
      </c>
      <c r="C9" s="230">
        <v>0</v>
      </c>
      <c r="D9" s="246"/>
      <c r="E9" s="234">
        <v>0.2</v>
      </c>
      <c r="F9" s="230">
        <v>0</v>
      </c>
      <c r="H9" s="234">
        <v>-0.2</v>
      </c>
      <c r="I9" s="230">
        <v>0</v>
      </c>
      <c r="J9" s="62"/>
      <c r="K9" s="234">
        <v>-0.2</v>
      </c>
      <c r="L9" s="230">
        <v>0</v>
      </c>
      <c r="N9" s="236">
        <v>-0.2</v>
      </c>
      <c r="O9" s="232">
        <v>0</v>
      </c>
      <c r="Q9" s="236">
        <v>-0.2</v>
      </c>
      <c r="R9" s="232">
        <v>0</v>
      </c>
    </row>
    <row r="10" spans="1:18" x14ac:dyDescent="0.25">
      <c r="A10" s="228"/>
      <c r="B10" s="234">
        <v>0.3</v>
      </c>
      <c r="C10" s="230">
        <v>0</v>
      </c>
      <c r="D10" s="246"/>
      <c r="E10" s="234">
        <v>0.3</v>
      </c>
      <c r="F10" s="230">
        <v>0</v>
      </c>
      <c r="H10" s="234">
        <v>-0.3</v>
      </c>
      <c r="I10" s="230">
        <v>0</v>
      </c>
      <c r="J10" s="62"/>
      <c r="K10" s="234">
        <v>-0.3</v>
      </c>
      <c r="L10" s="230">
        <v>0</v>
      </c>
      <c r="N10" s="236">
        <v>-0.3</v>
      </c>
      <c r="O10" s="232">
        <v>0</v>
      </c>
      <c r="Q10" s="236">
        <v>-0.3</v>
      </c>
      <c r="R10" s="232">
        <v>0</v>
      </c>
    </row>
    <row r="11" spans="1:18" x14ac:dyDescent="0.25">
      <c r="A11" s="228"/>
      <c r="B11" s="234">
        <v>0.4</v>
      </c>
      <c r="C11" s="230">
        <v>0</v>
      </c>
      <c r="D11" s="246"/>
      <c r="E11" s="234">
        <v>0.4</v>
      </c>
      <c r="F11" s="230">
        <v>0</v>
      </c>
      <c r="H11" s="234">
        <v>-0.4</v>
      </c>
      <c r="I11" s="230">
        <v>0</v>
      </c>
      <c r="J11" s="62"/>
      <c r="K11" s="234">
        <v>-0.4</v>
      </c>
      <c r="L11" s="230">
        <v>0</v>
      </c>
      <c r="N11" s="236">
        <v>-0.4</v>
      </c>
      <c r="O11" s="232">
        <v>0</v>
      </c>
      <c r="Q11" s="236">
        <v>-0.4</v>
      </c>
      <c r="R11" s="232">
        <v>0</v>
      </c>
    </row>
    <row r="12" spans="1:18" x14ac:dyDescent="0.25">
      <c r="A12" s="228"/>
      <c r="B12" s="234">
        <v>0.5</v>
      </c>
      <c r="C12" s="230">
        <v>0</v>
      </c>
      <c r="D12" s="246"/>
      <c r="E12" s="234">
        <v>0.5</v>
      </c>
      <c r="F12" s="230">
        <v>0</v>
      </c>
      <c r="H12" s="234">
        <v>-0.5</v>
      </c>
      <c r="I12" s="230">
        <v>0</v>
      </c>
      <c r="J12" s="62"/>
      <c r="K12" s="234">
        <v>-0.5</v>
      </c>
      <c r="L12" s="230">
        <v>0</v>
      </c>
      <c r="N12" s="236">
        <v>-0.5</v>
      </c>
      <c r="O12" s="232">
        <v>0</v>
      </c>
      <c r="Q12" s="236">
        <v>-0.5</v>
      </c>
      <c r="R12" s="232">
        <v>0</v>
      </c>
    </row>
    <row r="13" spans="1:18" x14ac:dyDescent="0.25">
      <c r="A13" s="228"/>
      <c r="B13" s="234">
        <v>0.6</v>
      </c>
      <c r="C13" s="230">
        <v>0</v>
      </c>
      <c r="D13" s="246"/>
      <c r="E13" s="234">
        <v>0.6</v>
      </c>
      <c r="F13" s="230">
        <v>0</v>
      </c>
      <c r="H13" s="234">
        <v>-0.6</v>
      </c>
      <c r="I13" s="230">
        <v>0</v>
      </c>
      <c r="J13" s="62"/>
      <c r="K13" s="234">
        <v>-0.6</v>
      </c>
      <c r="L13" s="230">
        <v>0</v>
      </c>
      <c r="N13" s="236">
        <v>-0.6</v>
      </c>
      <c r="O13" s="232">
        <v>0</v>
      </c>
      <c r="Q13" s="236">
        <v>-0.6</v>
      </c>
      <c r="R13" s="232">
        <v>0</v>
      </c>
    </row>
    <row r="14" spans="1:18" x14ac:dyDescent="0.25">
      <c r="A14" s="224"/>
      <c r="B14" s="234">
        <v>0.7</v>
      </c>
      <c r="C14" s="230">
        <v>0</v>
      </c>
      <c r="D14" s="246"/>
      <c r="E14" s="234">
        <v>0.7</v>
      </c>
      <c r="F14" s="230">
        <v>0</v>
      </c>
      <c r="H14" s="234">
        <v>-0.7</v>
      </c>
      <c r="I14" s="230">
        <v>0</v>
      </c>
      <c r="J14" s="62"/>
      <c r="K14" s="234">
        <v>-0.7</v>
      </c>
      <c r="L14" s="230">
        <v>0</v>
      </c>
      <c r="N14" s="236">
        <v>-0.7</v>
      </c>
      <c r="O14" s="232">
        <v>0</v>
      </c>
      <c r="Q14" s="236">
        <v>-0.7</v>
      </c>
      <c r="R14" s="232">
        <v>0</v>
      </c>
    </row>
    <row r="15" spans="1:18" x14ac:dyDescent="0.25">
      <c r="A15" s="224"/>
      <c r="B15" s="234">
        <v>0.8</v>
      </c>
      <c r="C15" s="230">
        <v>0</v>
      </c>
      <c r="D15" s="246"/>
      <c r="E15" s="234">
        <v>0.8</v>
      </c>
      <c r="F15" s="230">
        <v>0</v>
      </c>
      <c r="H15" s="234">
        <v>-0.8</v>
      </c>
      <c r="I15" s="230">
        <v>0</v>
      </c>
      <c r="J15" s="62"/>
      <c r="K15" s="234">
        <v>-0.8</v>
      </c>
      <c r="L15" s="230">
        <v>0</v>
      </c>
      <c r="N15" s="236">
        <v>-0.8</v>
      </c>
      <c r="O15" s="232">
        <v>0</v>
      </c>
      <c r="Q15" s="236">
        <v>-0.8</v>
      </c>
      <c r="R15" s="232">
        <v>0</v>
      </c>
    </row>
    <row r="16" spans="1:18" x14ac:dyDescent="0.25">
      <c r="A16" s="224"/>
      <c r="B16" s="234">
        <v>0.9</v>
      </c>
      <c r="C16" s="230">
        <v>0</v>
      </c>
      <c r="D16" s="246"/>
      <c r="E16" s="234">
        <v>0.9</v>
      </c>
      <c r="F16" s="230">
        <v>0</v>
      </c>
      <c r="H16" s="234">
        <v>-0.9</v>
      </c>
      <c r="I16" s="230">
        <v>0</v>
      </c>
      <c r="J16" s="62"/>
      <c r="K16" s="234">
        <v>-0.9</v>
      </c>
      <c r="L16" s="230">
        <v>0</v>
      </c>
      <c r="N16" s="236">
        <v>-0.9</v>
      </c>
      <c r="O16" s="232">
        <v>0</v>
      </c>
      <c r="Q16" s="236">
        <v>-0.9</v>
      </c>
      <c r="R16" s="232">
        <v>0</v>
      </c>
    </row>
    <row r="17" spans="1:18" x14ac:dyDescent="0.25">
      <c r="A17" s="224"/>
      <c r="B17" s="235">
        <v>1</v>
      </c>
      <c r="C17" s="231">
        <v>0</v>
      </c>
      <c r="D17" s="246"/>
      <c r="E17" s="235">
        <v>1</v>
      </c>
      <c r="F17" s="231">
        <v>0</v>
      </c>
      <c r="H17" s="235">
        <v>-1</v>
      </c>
      <c r="I17" s="231">
        <v>0</v>
      </c>
      <c r="J17" s="62"/>
      <c r="K17" s="235">
        <v>-1</v>
      </c>
      <c r="L17" s="231">
        <v>0</v>
      </c>
      <c r="N17" s="237">
        <v>-1</v>
      </c>
      <c r="O17" s="233">
        <v>0</v>
      </c>
      <c r="Q17" s="237">
        <v>-1</v>
      </c>
      <c r="R17" s="233">
        <v>0</v>
      </c>
    </row>
    <row r="18" spans="1:18" x14ac:dyDescent="0.25">
      <c r="A18" s="228"/>
      <c r="B18" s="229"/>
      <c r="C18" s="229"/>
      <c r="D18" s="229"/>
      <c r="E18" s="229"/>
      <c r="F18" s="229"/>
      <c r="N18" s="240"/>
    </row>
    <row r="19" spans="1:18" x14ac:dyDescent="0.25">
      <c r="A19" s="228"/>
      <c r="B19" s="229"/>
      <c r="C19" s="229"/>
      <c r="D19" s="229"/>
      <c r="E19" s="229"/>
      <c r="F19" s="229"/>
    </row>
    <row r="20" spans="1:18" x14ac:dyDescent="0.25">
      <c r="A20" s="229"/>
      <c r="B20" s="229"/>
      <c r="C20" s="229"/>
      <c r="D20" s="229"/>
      <c r="E20" s="229"/>
      <c r="F20" s="229"/>
    </row>
    <row r="25" spans="1:18" ht="18.75" customHeight="1" x14ac:dyDescent="0.25">
      <c r="B25" s="229"/>
      <c r="C25" s="229"/>
      <c r="D25" s="706" t="s">
        <v>199</v>
      </c>
      <c r="E25" s="707"/>
      <c r="F25" s="707"/>
      <c r="G25" s="707"/>
      <c r="H25" s="707"/>
      <c r="I25" s="707"/>
      <c r="J25" s="707"/>
      <c r="K25" s="707"/>
      <c r="L25" s="707"/>
      <c r="M25" s="707"/>
      <c r="N25" s="708"/>
    </row>
    <row r="26" spans="1:18" x14ac:dyDescent="0.25">
      <c r="B26" s="229"/>
      <c r="C26" s="249">
        <f>B2</f>
        <v>0</v>
      </c>
      <c r="D26" s="255">
        <v>0</v>
      </c>
      <c r="E26" s="252">
        <v>-0.1</v>
      </c>
      <c r="F26" s="252">
        <v>-0.2</v>
      </c>
      <c r="G26" s="252">
        <v>-0.3</v>
      </c>
      <c r="H26" s="252">
        <v>-0.4</v>
      </c>
      <c r="I26" s="252">
        <v>-0.5</v>
      </c>
      <c r="J26" s="252">
        <v>-0.6</v>
      </c>
      <c r="K26" s="252">
        <v>-0.7</v>
      </c>
      <c r="L26" s="252">
        <v>-0.8</v>
      </c>
      <c r="M26" s="252">
        <v>-0.9</v>
      </c>
      <c r="N26" s="256">
        <v>-1</v>
      </c>
    </row>
    <row r="27" spans="1:18" ht="14.25" customHeight="1" x14ac:dyDescent="0.25">
      <c r="B27" s="709" t="s">
        <v>198</v>
      </c>
      <c r="C27" s="257">
        <v>0</v>
      </c>
      <c r="D27" s="246">
        <f t="dataTable" ref="D27:N37" dt2D="1" dtr="1" r1="Q7" r2="N7" ca="1"/>
        <v>0</v>
      </c>
      <c r="E27" s="246">
        <v>0</v>
      </c>
      <c r="F27" s="246">
        <v>0</v>
      </c>
      <c r="G27" s="251">
        <v>0</v>
      </c>
      <c r="H27" s="251">
        <v>0</v>
      </c>
      <c r="I27" s="251">
        <v>0</v>
      </c>
      <c r="J27" s="251">
        <v>0</v>
      </c>
      <c r="K27" s="251">
        <v>0</v>
      </c>
      <c r="L27" s="251">
        <v>0</v>
      </c>
      <c r="M27" s="251">
        <v>0</v>
      </c>
      <c r="N27" s="232">
        <v>0</v>
      </c>
    </row>
    <row r="28" spans="1:18" x14ac:dyDescent="0.25">
      <c r="B28" s="710"/>
      <c r="C28" s="250">
        <v>-0.1</v>
      </c>
      <c r="D28" s="246">
        <v>0</v>
      </c>
      <c r="E28" s="246">
        <v>0</v>
      </c>
      <c r="F28" s="246">
        <v>0</v>
      </c>
      <c r="G28" s="251">
        <v>0</v>
      </c>
      <c r="H28" s="251">
        <v>0</v>
      </c>
      <c r="I28" s="251">
        <v>0</v>
      </c>
      <c r="J28" s="251">
        <v>0</v>
      </c>
      <c r="K28" s="251">
        <v>0</v>
      </c>
      <c r="L28" s="251">
        <v>0</v>
      </c>
      <c r="M28" s="251">
        <v>0</v>
      </c>
      <c r="N28" s="232">
        <v>0</v>
      </c>
    </row>
    <row r="29" spans="1:18" x14ac:dyDescent="0.25">
      <c r="B29" s="710"/>
      <c r="C29" s="250">
        <v>-0.2</v>
      </c>
      <c r="D29" s="246">
        <v>0</v>
      </c>
      <c r="E29" s="246">
        <v>0</v>
      </c>
      <c r="F29" s="246">
        <v>0</v>
      </c>
      <c r="G29" s="251">
        <v>0</v>
      </c>
      <c r="H29" s="251">
        <v>0</v>
      </c>
      <c r="I29" s="251">
        <v>0</v>
      </c>
      <c r="J29" s="251">
        <v>0</v>
      </c>
      <c r="K29" s="251">
        <v>0</v>
      </c>
      <c r="L29" s="251">
        <v>0</v>
      </c>
      <c r="M29" s="251">
        <v>0</v>
      </c>
      <c r="N29" s="232">
        <v>0</v>
      </c>
    </row>
    <row r="30" spans="1:18" x14ac:dyDescent="0.25">
      <c r="B30" s="710"/>
      <c r="C30" s="250">
        <v>-0.3</v>
      </c>
      <c r="D30" s="246">
        <v>0</v>
      </c>
      <c r="E30" s="246">
        <v>0</v>
      </c>
      <c r="F30" s="246">
        <v>0</v>
      </c>
      <c r="G30" s="251">
        <v>0</v>
      </c>
      <c r="H30" s="251">
        <v>0</v>
      </c>
      <c r="I30" s="251">
        <v>0</v>
      </c>
      <c r="J30" s="251">
        <v>0</v>
      </c>
      <c r="K30" s="251">
        <v>0</v>
      </c>
      <c r="L30" s="251">
        <v>0</v>
      </c>
      <c r="M30" s="251">
        <v>0</v>
      </c>
      <c r="N30" s="232">
        <v>0</v>
      </c>
    </row>
    <row r="31" spans="1:18" x14ac:dyDescent="0.25">
      <c r="B31" s="710"/>
      <c r="C31" s="250">
        <v>-0.4</v>
      </c>
      <c r="D31" s="246">
        <v>0</v>
      </c>
      <c r="E31" s="246">
        <v>0</v>
      </c>
      <c r="F31" s="246">
        <v>0</v>
      </c>
      <c r="G31" s="251">
        <v>0</v>
      </c>
      <c r="H31" s="251">
        <v>0</v>
      </c>
      <c r="I31" s="251">
        <v>0</v>
      </c>
      <c r="J31" s="251">
        <v>0</v>
      </c>
      <c r="K31" s="251">
        <v>0</v>
      </c>
      <c r="L31" s="251">
        <v>0</v>
      </c>
      <c r="M31" s="251">
        <v>0</v>
      </c>
      <c r="N31" s="232">
        <v>0</v>
      </c>
    </row>
    <row r="32" spans="1:18" x14ac:dyDescent="0.25">
      <c r="B32" s="710"/>
      <c r="C32" s="250">
        <v>-0.5</v>
      </c>
      <c r="D32" s="246">
        <v>0</v>
      </c>
      <c r="E32" s="246">
        <v>0</v>
      </c>
      <c r="F32" s="246">
        <v>0</v>
      </c>
      <c r="G32" s="251">
        <v>0</v>
      </c>
      <c r="H32" s="251">
        <v>0</v>
      </c>
      <c r="I32" s="251">
        <v>0</v>
      </c>
      <c r="J32" s="251">
        <v>0</v>
      </c>
      <c r="K32" s="251">
        <v>0</v>
      </c>
      <c r="L32" s="251">
        <v>0</v>
      </c>
      <c r="M32" s="251">
        <v>0</v>
      </c>
      <c r="N32" s="232">
        <v>0</v>
      </c>
    </row>
    <row r="33" spans="2:14" x14ac:dyDescent="0.25">
      <c r="B33" s="710"/>
      <c r="C33" s="250">
        <v>-0.6</v>
      </c>
      <c r="D33" s="246">
        <v>0</v>
      </c>
      <c r="E33" s="246">
        <v>0</v>
      </c>
      <c r="F33" s="246">
        <v>0</v>
      </c>
      <c r="G33" s="251">
        <v>0</v>
      </c>
      <c r="H33" s="251">
        <v>0</v>
      </c>
      <c r="I33" s="251">
        <v>0</v>
      </c>
      <c r="J33" s="251">
        <v>0</v>
      </c>
      <c r="K33" s="251">
        <v>0</v>
      </c>
      <c r="L33" s="251">
        <v>0</v>
      </c>
      <c r="M33" s="251">
        <v>0</v>
      </c>
      <c r="N33" s="232">
        <v>0</v>
      </c>
    </row>
    <row r="34" spans="2:14" x14ac:dyDescent="0.25">
      <c r="B34" s="710"/>
      <c r="C34" s="250">
        <v>-0.7</v>
      </c>
      <c r="D34" s="246">
        <v>0</v>
      </c>
      <c r="E34" s="246">
        <v>0</v>
      </c>
      <c r="F34" s="246">
        <v>0</v>
      </c>
      <c r="G34" s="251">
        <v>0</v>
      </c>
      <c r="H34" s="251">
        <v>0</v>
      </c>
      <c r="I34" s="251">
        <v>0</v>
      </c>
      <c r="J34" s="251">
        <v>0</v>
      </c>
      <c r="K34" s="251">
        <v>0</v>
      </c>
      <c r="L34" s="251">
        <v>0</v>
      </c>
      <c r="M34" s="251">
        <v>0</v>
      </c>
      <c r="N34" s="232">
        <v>0</v>
      </c>
    </row>
    <row r="35" spans="2:14" x14ac:dyDescent="0.25">
      <c r="B35" s="710"/>
      <c r="C35" s="250">
        <v>-0.8</v>
      </c>
      <c r="D35" s="246">
        <v>0</v>
      </c>
      <c r="E35" s="246">
        <v>0</v>
      </c>
      <c r="F35" s="246">
        <v>0</v>
      </c>
      <c r="G35" s="251">
        <v>0</v>
      </c>
      <c r="H35" s="251">
        <v>0</v>
      </c>
      <c r="I35" s="251">
        <v>0</v>
      </c>
      <c r="J35" s="251">
        <v>0</v>
      </c>
      <c r="K35" s="251">
        <v>0</v>
      </c>
      <c r="L35" s="251">
        <v>0</v>
      </c>
      <c r="M35" s="251">
        <v>0</v>
      </c>
      <c r="N35" s="232">
        <v>0</v>
      </c>
    </row>
    <row r="36" spans="2:14" x14ac:dyDescent="0.25">
      <c r="B36" s="710"/>
      <c r="C36" s="250">
        <v>-0.9</v>
      </c>
      <c r="D36" s="246">
        <v>0</v>
      </c>
      <c r="E36" s="246">
        <v>0</v>
      </c>
      <c r="F36" s="246">
        <v>0</v>
      </c>
      <c r="G36" s="251">
        <v>0</v>
      </c>
      <c r="H36" s="251">
        <v>0</v>
      </c>
      <c r="I36" s="251">
        <v>0</v>
      </c>
      <c r="J36" s="251">
        <v>0</v>
      </c>
      <c r="K36" s="251">
        <v>0</v>
      </c>
      <c r="L36" s="251">
        <v>0</v>
      </c>
      <c r="M36" s="251">
        <v>0</v>
      </c>
      <c r="N36" s="232">
        <v>0</v>
      </c>
    </row>
    <row r="37" spans="2:14" x14ac:dyDescent="0.25">
      <c r="B37" s="711"/>
      <c r="C37" s="256">
        <v>-1</v>
      </c>
      <c r="D37" s="253">
        <v>0</v>
      </c>
      <c r="E37" s="253">
        <v>0</v>
      </c>
      <c r="F37" s="253">
        <v>0</v>
      </c>
      <c r="G37" s="254">
        <v>0</v>
      </c>
      <c r="H37" s="254">
        <v>0</v>
      </c>
      <c r="I37" s="254">
        <v>0</v>
      </c>
      <c r="J37" s="254">
        <v>0</v>
      </c>
      <c r="K37" s="254">
        <v>0</v>
      </c>
      <c r="L37" s="254">
        <v>0</v>
      </c>
      <c r="M37" s="254">
        <v>0</v>
      </c>
      <c r="N37" s="233">
        <v>0</v>
      </c>
    </row>
    <row r="41" spans="2:14" x14ac:dyDescent="0.25">
      <c r="B41" s="229"/>
      <c r="C41" s="229"/>
      <c r="D41" s="706" t="s">
        <v>200</v>
      </c>
      <c r="E41" s="707"/>
      <c r="F41" s="707"/>
      <c r="G41" s="707"/>
      <c r="H41" s="707"/>
      <c r="I41" s="707"/>
      <c r="J41" s="707"/>
      <c r="K41" s="707"/>
      <c r="L41" s="707"/>
      <c r="M41" s="707"/>
      <c r="N41" s="708"/>
    </row>
    <row r="42" spans="2:14" x14ac:dyDescent="0.25">
      <c r="B42" s="229"/>
      <c r="C42" s="249">
        <f>B2</f>
        <v>0</v>
      </c>
      <c r="D42" s="255">
        <v>0</v>
      </c>
      <c r="E42" s="252">
        <v>-0.1</v>
      </c>
      <c r="F42" s="252">
        <v>-0.2</v>
      </c>
      <c r="G42" s="252">
        <v>-0.3</v>
      </c>
      <c r="H42" s="252">
        <v>-0.4</v>
      </c>
      <c r="I42" s="252">
        <v>-0.5</v>
      </c>
      <c r="J42" s="252">
        <v>-0.6</v>
      </c>
      <c r="K42" s="252">
        <v>-0.7</v>
      </c>
      <c r="L42" s="252">
        <v>-0.8</v>
      </c>
      <c r="M42" s="252">
        <v>-0.9</v>
      </c>
      <c r="N42" s="256">
        <v>-1</v>
      </c>
    </row>
    <row r="43" spans="2:14" x14ac:dyDescent="0.25">
      <c r="B43" s="709" t="s">
        <v>202</v>
      </c>
      <c r="C43" s="257">
        <v>0</v>
      </c>
      <c r="D43" s="246">
        <f t="dataTable" ref="D43:N53" dt2D="1" dtr="1" r1="K7" r2="E7" ca="1"/>
        <v>0</v>
      </c>
      <c r="E43" s="246">
        <v>0</v>
      </c>
      <c r="F43" s="246">
        <v>0</v>
      </c>
      <c r="G43" s="251">
        <v>0</v>
      </c>
      <c r="H43" s="251">
        <v>0</v>
      </c>
      <c r="I43" s="251">
        <v>0</v>
      </c>
      <c r="J43" s="251">
        <v>0</v>
      </c>
      <c r="K43" s="251">
        <v>0</v>
      </c>
      <c r="L43" s="251">
        <v>0</v>
      </c>
      <c r="M43" s="251">
        <v>0</v>
      </c>
      <c r="N43" s="232">
        <v>0</v>
      </c>
    </row>
    <row r="44" spans="2:14" x14ac:dyDescent="0.25">
      <c r="B44" s="710"/>
      <c r="C44" s="250">
        <v>0.1</v>
      </c>
      <c r="D44" s="246">
        <v>0</v>
      </c>
      <c r="E44" s="246">
        <v>0</v>
      </c>
      <c r="F44" s="246">
        <v>0</v>
      </c>
      <c r="G44" s="251">
        <v>0</v>
      </c>
      <c r="H44" s="251">
        <v>0</v>
      </c>
      <c r="I44" s="251">
        <v>0</v>
      </c>
      <c r="J44" s="251">
        <v>0</v>
      </c>
      <c r="K44" s="251">
        <v>0</v>
      </c>
      <c r="L44" s="251">
        <v>0</v>
      </c>
      <c r="M44" s="251">
        <v>0</v>
      </c>
      <c r="N44" s="232">
        <v>0</v>
      </c>
    </row>
    <row r="45" spans="2:14" x14ac:dyDescent="0.25">
      <c r="B45" s="710"/>
      <c r="C45" s="250">
        <v>0.2</v>
      </c>
      <c r="D45" s="246">
        <v>0</v>
      </c>
      <c r="E45" s="246">
        <v>0</v>
      </c>
      <c r="F45" s="246">
        <v>0</v>
      </c>
      <c r="G45" s="251">
        <v>0</v>
      </c>
      <c r="H45" s="251">
        <v>0</v>
      </c>
      <c r="I45" s="251">
        <v>0</v>
      </c>
      <c r="J45" s="251">
        <v>0</v>
      </c>
      <c r="K45" s="251">
        <v>0</v>
      </c>
      <c r="L45" s="251">
        <v>0</v>
      </c>
      <c r="M45" s="251">
        <v>0</v>
      </c>
      <c r="N45" s="232">
        <v>0</v>
      </c>
    </row>
    <row r="46" spans="2:14" x14ac:dyDescent="0.25">
      <c r="B46" s="710"/>
      <c r="C46" s="250">
        <v>0.3</v>
      </c>
      <c r="D46" s="246">
        <v>0</v>
      </c>
      <c r="E46" s="246">
        <v>0</v>
      </c>
      <c r="F46" s="246">
        <v>0</v>
      </c>
      <c r="G46" s="251">
        <v>0</v>
      </c>
      <c r="H46" s="251">
        <v>0</v>
      </c>
      <c r="I46" s="251">
        <v>0</v>
      </c>
      <c r="J46" s="251">
        <v>0</v>
      </c>
      <c r="K46" s="251">
        <v>0</v>
      </c>
      <c r="L46" s="251">
        <v>0</v>
      </c>
      <c r="M46" s="251">
        <v>0</v>
      </c>
      <c r="N46" s="232">
        <v>0</v>
      </c>
    </row>
    <row r="47" spans="2:14" x14ac:dyDescent="0.25">
      <c r="B47" s="710"/>
      <c r="C47" s="250">
        <v>0.4</v>
      </c>
      <c r="D47" s="246">
        <v>0</v>
      </c>
      <c r="E47" s="246">
        <v>0</v>
      </c>
      <c r="F47" s="246">
        <v>0</v>
      </c>
      <c r="G47" s="251">
        <v>0</v>
      </c>
      <c r="H47" s="251">
        <v>0</v>
      </c>
      <c r="I47" s="251">
        <v>0</v>
      </c>
      <c r="J47" s="251">
        <v>0</v>
      </c>
      <c r="K47" s="251">
        <v>0</v>
      </c>
      <c r="L47" s="251">
        <v>0</v>
      </c>
      <c r="M47" s="251">
        <v>0</v>
      </c>
      <c r="N47" s="232">
        <v>0</v>
      </c>
    </row>
    <row r="48" spans="2:14" x14ac:dyDescent="0.25">
      <c r="B48" s="710"/>
      <c r="C48" s="250">
        <v>0.5</v>
      </c>
      <c r="D48" s="246">
        <v>0</v>
      </c>
      <c r="E48" s="246">
        <v>0</v>
      </c>
      <c r="F48" s="246">
        <v>0</v>
      </c>
      <c r="G48" s="251">
        <v>0</v>
      </c>
      <c r="H48" s="251">
        <v>0</v>
      </c>
      <c r="I48" s="251">
        <v>0</v>
      </c>
      <c r="J48" s="251">
        <v>0</v>
      </c>
      <c r="K48" s="251">
        <v>0</v>
      </c>
      <c r="L48" s="251">
        <v>0</v>
      </c>
      <c r="M48" s="251">
        <v>0</v>
      </c>
      <c r="N48" s="232">
        <v>0</v>
      </c>
    </row>
    <row r="49" spans="2:14" x14ac:dyDescent="0.25">
      <c r="B49" s="710"/>
      <c r="C49" s="250">
        <v>0.6</v>
      </c>
      <c r="D49" s="246">
        <v>0</v>
      </c>
      <c r="E49" s="246">
        <v>0</v>
      </c>
      <c r="F49" s="246">
        <v>0</v>
      </c>
      <c r="G49" s="251">
        <v>0</v>
      </c>
      <c r="H49" s="251">
        <v>0</v>
      </c>
      <c r="I49" s="251">
        <v>0</v>
      </c>
      <c r="J49" s="251">
        <v>0</v>
      </c>
      <c r="K49" s="251">
        <v>0</v>
      </c>
      <c r="L49" s="251">
        <v>0</v>
      </c>
      <c r="M49" s="251">
        <v>0</v>
      </c>
      <c r="N49" s="232">
        <v>0</v>
      </c>
    </row>
    <row r="50" spans="2:14" x14ac:dyDescent="0.25">
      <c r="B50" s="710"/>
      <c r="C50" s="250">
        <v>0.7</v>
      </c>
      <c r="D50" s="246">
        <v>0</v>
      </c>
      <c r="E50" s="246">
        <v>0</v>
      </c>
      <c r="F50" s="246">
        <v>0</v>
      </c>
      <c r="G50" s="251">
        <v>0</v>
      </c>
      <c r="H50" s="251">
        <v>0</v>
      </c>
      <c r="I50" s="251">
        <v>0</v>
      </c>
      <c r="J50" s="251">
        <v>0</v>
      </c>
      <c r="K50" s="251">
        <v>0</v>
      </c>
      <c r="L50" s="251">
        <v>0</v>
      </c>
      <c r="M50" s="251">
        <v>0</v>
      </c>
      <c r="N50" s="232">
        <v>0</v>
      </c>
    </row>
    <row r="51" spans="2:14" x14ac:dyDescent="0.25">
      <c r="B51" s="710"/>
      <c r="C51" s="250">
        <v>0.8</v>
      </c>
      <c r="D51" s="246">
        <v>0</v>
      </c>
      <c r="E51" s="246">
        <v>0</v>
      </c>
      <c r="F51" s="246">
        <v>0</v>
      </c>
      <c r="G51" s="251">
        <v>0</v>
      </c>
      <c r="H51" s="251">
        <v>0</v>
      </c>
      <c r="I51" s="251">
        <v>0</v>
      </c>
      <c r="J51" s="251">
        <v>0</v>
      </c>
      <c r="K51" s="251">
        <v>0</v>
      </c>
      <c r="L51" s="251">
        <v>0</v>
      </c>
      <c r="M51" s="251">
        <v>0</v>
      </c>
      <c r="N51" s="232">
        <v>0</v>
      </c>
    </row>
    <row r="52" spans="2:14" x14ac:dyDescent="0.25">
      <c r="B52" s="710"/>
      <c r="C52" s="250">
        <v>0.9</v>
      </c>
      <c r="D52" s="246">
        <v>0</v>
      </c>
      <c r="E52" s="246">
        <v>0</v>
      </c>
      <c r="F52" s="246">
        <v>0</v>
      </c>
      <c r="G52" s="251">
        <v>0</v>
      </c>
      <c r="H52" s="251">
        <v>0</v>
      </c>
      <c r="I52" s="251">
        <v>0</v>
      </c>
      <c r="J52" s="251">
        <v>0</v>
      </c>
      <c r="K52" s="251">
        <v>0</v>
      </c>
      <c r="L52" s="251">
        <v>0</v>
      </c>
      <c r="M52" s="251">
        <v>0</v>
      </c>
      <c r="N52" s="232">
        <v>0</v>
      </c>
    </row>
    <row r="53" spans="2:14" x14ac:dyDescent="0.25">
      <c r="B53" s="711"/>
      <c r="C53" s="256">
        <v>1</v>
      </c>
      <c r="D53" s="253">
        <v>0</v>
      </c>
      <c r="E53" s="253">
        <v>0</v>
      </c>
      <c r="F53" s="253">
        <v>0</v>
      </c>
      <c r="G53" s="254">
        <v>0</v>
      </c>
      <c r="H53" s="254">
        <v>0</v>
      </c>
      <c r="I53" s="254">
        <v>0</v>
      </c>
      <c r="J53" s="254">
        <v>0</v>
      </c>
      <c r="K53" s="254">
        <v>0</v>
      </c>
      <c r="L53" s="254">
        <v>0</v>
      </c>
      <c r="M53" s="254">
        <v>0</v>
      </c>
      <c r="N53" s="233">
        <v>0</v>
      </c>
    </row>
  </sheetData>
  <sheetProtection algorithmName="SHA-512" hashValue="dqd+ettbIsAQzamG7hohEAWj7LYgqtK4GHeDrc5QXa4Nl9dV9iy4G95/67sKKPulFay1zzDhIR6amoURKm9xxg==" saltValue="Jdn/cjq3bnIHWs2UgDdX4Q==" spinCount="100000" sheet="1" objects="1" scenarios="1"/>
  <mergeCells count="10">
    <mergeCell ref="D25:N25"/>
    <mergeCell ref="B27:B37"/>
    <mergeCell ref="D41:N41"/>
    <mergeCell ref="B43:B53"/>
    <mergeCell ref="Q5:R5"/>
    <mergeCell ref="N5:O5"/>
    <mergeCell ref="K5:L5"/>
    <mergeCell ref="B5:C5"/>
    <mergeCell ref="H5:I5"/>
    <mergeCell ref="E5:F5"/>
  </mergeCells>
  <conditionalFormatting sqref="D27:N37">
    <cfRule type="colorScale" priority="2">
      <colorScale>
        <cfvo type="min"/>
        <cfvo type="num" val="1"/>
        <cfvo type="max"/>
        <color rgb="FFF8696B"/>
        <color rgb="FFFFEB84"/>
        <color rgb="FF63BE7B"/>
      </colorScale>
    </cfRule>
  </conditionalFormatting>
  <conditionalFormatting sqref="D43:N53">
    <cfRule type="colorScale" priority="1">
      <colorScale>
        <cfvo type="min"/>
        <cfvo type="num" val="1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CC"/>
  </sheetPr>
  <dimension ref="A1:V38"/>
  <sheetViews>
    <sheetView view="pageBreakPreview" zoomScale="60" zoomScaleNormal="85" workbookViewId="0">
      <selection activeCell="S29" sqref="S29"/>
    </sheetView>
  </sheetViews>
  <sheetFormatPr defaultColWidth="8.85546875" defaultRowHeight="15" x14ac:dyDescent="0.25"/>
  <cols>
    <col min="1" max="1" width="9.42578125" customWidth="1"/>
    <col min="2" max="3" width="14.28515625" bestFit="1" customWidth="1"/>
    <col min="4" max="4" width="13.42578125" customWidth="1"/>
    <col min="5" max="5" width="11.140625" customWidth="1"/>
    <col min="6" max="6" width="12" customWidth="1"/>
    <col min="8" max="8" width="12" customWidth="1"/>
    <col min="9" max="9" width="14" customWidth="1"/>
    <col min="10" max="10" width="14.85546875" customWidth="1"/>
    <col min="11" max="11" width="13.42578125" customWidth="1"/>
    <col min="12" max="12" width="13.42578125" bestFit="1" customWidth="1"/>
    <col min="13" max="16" width="13.85546875" customWidth="1"/>
    <col min="17" max="17" width="14.7109375" customWidth="1"/>
    <col min="18" max="18" width="14" customWidth="1"/>
    <col min="19" max="19" width="14.42578125" customWidth="1"/>
    <col min="20" max="20" width="14.28515625" bestFit="1" customWidth="1"/>
    <col min="21" max="21" width="13.7109375" customWidth="1"/>
    <col min="22" max="22" width="15.42578125" customWidth="1"/>
  </cols>
  <sheetData>
    <row r="1" spans="1:22" ht="15.75" customHeight="1" thickBot="1" x14ac:dyDescent="0.3">
      <c r="A1" s="18"/>
      <c r="B1" s="698" t="s">
        <v>44</v>
      </c>
      <c r="C1" s="699"/>
      <c r="D1" s="700"/>
      <c r="E1" s="698" t="s">
        <v>45</v>
      </c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700"/>
      <c r="Q1" s="701" t="s">
        <v>46</v>
      </c>
      <c r="R1" s="702"/>
      <c r="S1" s="702"/>
      <c r="T1" s="702"/>
      <c r="U1" s="702"/>
      <c r="V1" s="703"/>
    </row>
    <row r="2" spans="1:22" ht="24" customHeight="1" x14ac:dyDescent="0.25">
      <c r="A2" s="8"/>
      <c r="B2" s="701" t="s">
        <v>47</v>
      </c>
      <c r="C2" s="702"/>
      <c r="D2" s="703"/>
      <c r="E2" s="716" t="s">
        <v>48</v>
      </c>
      <c r="F2" s="717"/>
      <c r="G2" s="718"/>
      <c r="H2" s="719" t="s">
        <v>49</v>
      </c>
      <c r="I2" s="717"/>
      <c r="J2" s="718"/>
      <c r="K2" s="719" t="s">
        <v>50</v>
      </c>
      <c r="L2" s="717"/>
      <c r="M2" s="718"/>
      <c r="N2" s="719" t="s">
        <v>191</v>
      </c>
      <c r="O2" s="717"/>
      <c r="P2" s="720"/>
      <c r="Q2" s="702" t="s">
        <v>17</v>
      </c>
      <c r="R2" s="702"/>
      <c r="S2" s="703"/>
      <c r="T2" s="702" t="s">
        <v>18</v>
      </c>
      <c r="U2" s="702"/>
      <c r="V2" s="703"/>
    </row>
    <row r="3" spans="1:22" ht="18.600000000000001" customHeight="1" thickBot="1" x14ac:dyDescent="0.3">
      <c r="A3" s="19" t="s">
        <v>23</v>
      </c>
      <c r="B3" s="23" t="s">
        <v>232</v>
      </c>
      <c r="C3" s="20" t="s">
        <v>169</v>
      </c>
      <c r="D3" s="24" t="s">
        <v>24</v>
      </c>
      <c r="E3" s="14" t="s">
        <v>232</v>
      </c>
      <c r="F3" s="15" t="s">
        <v>169</v>
      </c>
      <c r="G3" s="22" t="s">
        <v>24</v>
      </c>
      <c r="H3" s="21" t="s">
        <v>232</v>
      </c>
      <c r="I3" s="15" t="s">
        <v>169</v>
      </c>
      <c r="J3" s="22" t="s">
        <v>24</v>
      </c>
      <c r="K3" s="21" t="s">
        <v>232</v>
      </c>
      <c r="L3" s="15" t="s">
        <v>169</v>
      </c>
      <c r="M3" s="22" t="s">
        <v>24</v>
      </c>
      <c r="N3" s="21" t="s">
        <v>232</v>
      </c>
      <c r="O3" s="15" t="s">
        <v>169</v>
      </c>
      <c r="P3" s="16" t="s">
        <v>24</v>
      </c>
      <c r="Q3" s="15" t="s">
        <v>232</v>
      </c>
      <c r="R3" s="15" t="s">
        <v>169</v>
      </c>
      <c r="S3" s="16" t="s">
        <v>24</v>
      </c>
      <c r="T3" s="15" t="s">
        <v>232</v>
      </c>
      <c r="U3" s="15" t="s">
        <v>169</v>
      </c>
      <c r="V3" s="16" t="s">
        <v>24</v>
      </c>
    </row>
    <row r="4" spans="1:22" x14ac:dyDescent="0.25">
      <c r="A4" s="32" t="s">
        <v>25</v>
      </c>
      <c r="B4" s="27">
        <f>'Parametre - Agendové IS'!D117</f>
        <v>0</v>
      </c>
      <c r="C4" s="27">
        <f>'Parametre - Agendové IS'!E117</f>
        <v>0</v>
      </c>
      <c r="D4" s="29">
        <f>IF(ISERR(C4-B4),"-",C4-B4)</f>
        <v>0</v>
      </c>
      <c r="E4" s="388"/>
      <c r="F4" s="389"/>
      <c r="G4" s="34">
        <f t="shared" ref="G4:G13" si="0">IF(ISERR(F4-E4),"-",F4-E4)</f>
        <v>0</v>
      </c>
      <c r="H4" s="30">
        <v>0</v>
      </c>
      <c r="I4" s="26">
        <f>'Parametre - Agendové IS'!E97</f>
        <v>0</v>
      </c>
      <c r="J4" s="34">
        <f>IF(ISERR(I4-H4),"-",I4-H4)</f>
        <v>0</v>
      </c>
      <c r="K4" s="27">
        <f>'Parametre - Agendové IS'!D127</f>
        <v>0</v>
      </c>
      <c r="L4" s="27">
        <f>'Parametre - Agendové IS'!E127</f>
        <v>0</v>
      </c>
      <c r="M4" s="29">
        <f>IF(ISERR(L4-K4),"-",L4-K4)</f>
        <v>0</v>
      </c>
      <c r="N4" s="26">
        <f>-'Parametre - Agendové IS'!D77</f>
        <v>0</v>
      </c>
      <c r="O4" s="26">
        <f>-'Parametre - Agendové IS'!E77</f>
        <v>0</v>
      </c>
      <c r="P4" s="34">
        <f t="shared" ref="P4:P13" si="1">IF(ISERR(O4-N4),"-",O4-N4)</f>
        <v>0</v>
      </c>
      <c r="Q4" s="27">
        <f>SUM(B4,E4)</f>
        <v>0</v>
      </c>
      <c r="R4" s="26">
        <f t="shared" ref="R4:R13" si="2">SUM(C4,F4)</f>
        <v>0</v>
      </c>
      <c r="S4" s="29">
        <f>R4-Q4</f>
        <v>0</v>
      </c>
      <c r="T4" s="27">
        <f>SUM(H4,K4,N4)</f>
        <v>0</v>
      </c>
      <c r="U4" s="26">
        <f>SUM(I4,L4,O4)</f>
        <v>0</v>
      </c>
      <c r="V4" s="29">
        <f>U4-T4</f>
        <v>0</v>
      </c>
    </row>
    <row r="5" spans="1:22" x14ac:dyDescent="0.25">
      <c r="A5" s="33" t="s">
        <v>26</v>
      </c>
      <c r="B5" s="27">
        <f>'Parametre - Agendové IS'!D118</f>
        <v>0</v>
      </c>
      <c r="C5" s="27">
        <f>'Parametre - Agendové IS'!E118</f>
        <v>0</v>
      </c>
      <c r="D5" s="29">
        <f t="shared" ref="D5:D13" si="3">IF(ISERR(C5-B5),"-",C5-B5)</f>
        <v>0</v>
      </c>
      <c r="E5" s="388"/>
      <c r="F5" s="389"/>
      <c r="G5" s="29">
        <f t="shared" si="0"/>
        <v>0</v>
      </c>
      <c r="H5" s="30">
        <v>0</v>
      </c>
      <c r="I5" s="26">
        <f>'Parametre - Agendové IS'!E98</f>
        <v>0</v>
      </c>
      <c r="J5" s="161">
        <f>IF(ISERR(I5-H5),"-",I5-H5)</f>
        <v>0</v>
      </c>
      <c r="K5" s="27">
        <f>'Parametre - Agendové IS'!D128</f>
        <v>0</v>
      </c>
      <c r="L5" s="27">
        <f>'Parametre - Agendové IS'!E128</f>
        <v>0</v>
      </c>
      <c r="M5" s="29">
        <f t="shared" ref="M5:M13" si="4">IF(ISERR(L5-K5),"-",L5-K5)</f>
        <v>0</v>
      </c>
      <c r="N5" s="26">
        <f>-'Parametre - Agendové IS'!D78</f>
        <v>0</v>
      </c>
      <c r="O5" s="26">
        <f>-'Parametre - Agendové IS'!E78</f>
        <v>0</v>
      </c>
      <c r="P5" s="29">
        <f t="shared" si="1"/>
        <v>0</v>
      </c>
      <c r="Q5" s="27">
        <f t="shared" ref="Q5:Q13" si="5">SUM(B5,E5)</f>
        <v>0</v>
      </c>
      <c r="R5" s="26">
        <f t="shared" si="2"/>
        <v>0</v>
      </c>
      <c r="S5" s="29">
        <f t="shared" ref="S5:S12" si="6">R5-Q5</f>
        <v>0</v>
      </c>
      <c r="T5" s="27">
        <f t="shared" ref="T5:U13" si="7">SUM(H5,K5,N5)</f>
        <v>0</v>
      </c>
      <c r="U5" s="26">
        <f t="shared" si="7"/>
        <v>0</v>
      </c>
      <c r="V5" s="29">
        <f t="shared" ref="V5:V13" si="8">U5-T5</f>
        <v>0</v>
      </c>
    </row>
    <row r="6" spans="1:22" x14ac:dyDescent="0.25">
      <c r="A6" s="33" t="s">
        <v>27</v>
      </c>
      <c r="B6" s="27">
        <f>'Parametre - Agendové IS'!D119</f>
        <v>0</v>
      </c>
      <c r="C6" s="27">
        <f>'Parametre - Agendové IS'!E119</f>
        <v>0</v>
      </c>
      <c r="D6" s="29">
        <f t="shared" si="3"/>
        <v>0</v>
      </c>
      <c r="E6" s="388"/>
      <c r="F6" s="389"/>
      <c r="G6" s="29">
        <f t="shared" si="0"/>
        <v>0</v>
      </c>
      <c r="H6" s="30">
        <v>0</v>
      </c>
      <c r="I6" s="26">
        <f>'Parametre - Agendové IS'!E99</f>
        <v>0</v>
      </c>
      <c r="J6" s="29">
        <f t="shared" ref="J6:J13" si="9">IF(ISERR(I6-H6),"-",I6-H6)</f>
        <v>0</v>
      </c>
      <c r="K6" s="27">
        <f>'Parametre - Agendové IS'!D129</f>
        <v>0</v>
      </c>
      <c r="L6" s="27">
        <f>'Parametre - Agendové IS'!E129</f>
        <v>0</v>
      </c>
      <c r="M6" s="29">
        <f t="shared" si="4"/>
        <v>0</v>
      </c>
      <c r="N6" s="26">
        <f>-'Parametre - Agendové IS'!D79</f>
        <v>0</v>
      </c>
      <c r="O6" s="26">
        <f>-'Parametre - Agendové IS'!E79</f>
        <v>0</v>
      </c>
      <c r="P6" s="29">
        <f t="shared" si="1"/>
        <v>0</v>
      </c>
      <c r="Q6" s="27">
        <f t="shared" si="5"/>
        <v>0</v>
      </c>
      <c r="R6" s="26">
        <f t="shared" si="2"/>
        <v>0</v>
      </c>
      <c r="S6" s="29">
        <f t="shared" si="6"/>
        <v>0</v>
      </c>
      <c r="T6" s="27">
        <f t="shared" si="7"/>
        <v>0</v>
      </c>
      <c r="U6" s="26">
        <f t="shared" si="7"/>
        <v>0</v>
      </c>
      <c r="V6" s="29">
        <f t="shared" si="8"/>
        <v>0</v>
      </c>
    </row>
    <row r="7" spans="1:22" x14ac:dyDescent="0.25">
      <c r="A7" s="33" t="s">
        <v>28</v>
      </c>
      <c r="B7" s="27">
        <f>'Parametre - Agendové IS'!D120</f>
        <v>0</v>
      </c>
      <c r="C7" s="27">
        <f>'Parametre - Agendové IS'!E120</f>
        <v>0</v>
      </c>
      <c r="D7" s="29">
        <f t="shared" si="3"/>
        <v>0</v>
      </c>
      <c r="E7" s="388"/>
      <c r="F7" s="389"/>
      <c r="G7" s="29">
        <f t="shared" si="0"/>
        <v>0</v>
      </c>
      <c r="H7" s="30">
        <v>0</v>
      </c>
      <c r="I7" s="26">
        <f>'Parametre - Agendové IS'!E100</f>
        <v>0</v>
      </c>
      <c r="J7" s="29">
        <f t="shared" si="9"/>
        <v>0</v>
      </c>
      <c r="K7" s="27">
        <f>'Parametre - Agendové IS'!D130</f>
        <v>0</v>
      </c>
      <c r="L7" s="27">
        <f>'Parametre - Agendové IS'!E130</f>
        <v>0</v>
      </c>
      <c r="M7" s="29">
        <f t="shared" si="4"/>
        <v>0</v>
      </c>
      <c r="N7" s="26">
        <f>-'Parametre - Agendové IS'!D80</f>
        <v>0</v>
      </c>
      <c r="O7" s="26">
        <f>-'Parametre - Agendové IS'!E80</f>
        <v>0</v>
      </c>
      <c r="P7" s="29">
        <f t="shared" si="1"/>
        <v>0</v>
      </c>
      <c r="Q7" s="27">
        <f t="shared" si="5"/>
        <v>0</v>
      </c>
      <c r="R7" s="26">
        <f t="shared" si="2"/>
        <v>0</v>
      </c>
      <c r="S7" s="29">
        <f t="shared" si="6"/>
        <v>0</v>
      </c>
      <c r="T7" s="27">
        <f t="shared" si="7"/>
        <v>0</v>
      </c>
      <c r="U7" s="26">
        <f t="shared" si="7"/>
        <v>0</v>
      </c>
      <c r="V7" s="29">
        <f t="shared" si="8"/>
        <v>0</v>
      </c>
    </row>
    <row r="8" spans="1:22" x14ac:dyDescent="0.25">
      <c r="A8" s="33" t="s">
        <v>29</v>
      </c>
      <c r="B8" s="27">
        <f>'Parametre - Agendové IS'!D121</f>
        <v>0</v>
      </c>
      <c r="C8" s="27">
        <f>'Parametre - Agendové IS'!E121</f>
        <v>0</v>
      </c>
      <c r="D8" s="29">
        <f t="shared" si="3"/>
        <v>0</v>
      </c>
      <c r="E8" s="388"/>
      <c r="F8" s="389"/>
      <c r="G8" s="29">
        <f t="shared" si="0"/>
        <v>0</v>
      </c>
      <c r="H8" s="30">
        <v>0</v>
      </c>
      <c r="I8" s="26">
        <f>'Parametre - Agendové IS'!E101</f>
        <v>0</v>
      </c>
      <c r="J8" s="29">
        <f t="shared" si="9"/>
        <v>0</v>
      </c>
      <c r="K8" s="27">
        <f>'Parametre - Agendové IS'!D131</f>
        <v>0</v>
      </c>
      <c r="L8" s="27">
        <f>'Parametre - Agendové IS'!E131</f>
        <v>0</v>
      </c>
      <c r="M8" s="29">
        <f t="shared" si="4"/>
        <v>0</v>
      </c>
      <c r="N8" s="26">
        <f>-'Parametre - Agendové IS'!D81</f>
        <v>0</v>
      </c>
      <c r="O8" s="26">
        <f>-'Parametre - Agendové IS'!E81</f>
        <v>0</v>
      </c>
      <c r="P8" s="29">
        <f t="shared" si="1"/>
        <v>0</v>
      </c>
      <c r="Q8" s="27">
        <f t="shared" si="5"/>
        <v>0</v>
      </c>
      <c r="R8" s="26">
        <f t="shared" si="2"/>
        <v>0</v>
      </c>
      <c r="S8" s="29">
        <f t="shared" si="6"/>
        <v>0</v>
      </c>
      <c r="T8" s="27">
        <f t="shared" si="7"/>
        <v>0</v>
      </c>
      <c r="U8" s="26">
        <f t="shared" si="7"/>
        <v>0</v>
      </c>
      <c r="V8" s="29">
        <f t="shared" si="8"/>
        <v>0</v>
      </c>
    </row>
    <row r="9" spans="1:22" x14ac:dyDescent="0.25">
      <c r="A9" s="33" t="s">
        <v>30</v>
      </c>
      <c r="B9" s="27">
        <f>'Parametre - Agendové IS'!D122</f>
        <v>0</v>
      </c>
      <c r="C9" s="27">
        <f>'Parametre - Agendové IS'!E122</f>
        <v>0</v>
      </c>
      <c r="D9" s="29">
        <f t="shared" si="3"/>
        <v>0</v>
      </c>
      <c r="E9" s="388"/>
      <c r="F9" s="389"/>
      <c r="G9" s="29">
        <f t="shared" si="0"/>
        <v>0</v>
      </c>
      <c r="H9" s="30">
        <v>0</v>
      </c>
      <c r="I9" s="26">
        <f>'Parametre - Agendové IS'!E102</f>
        <v>0</v>
      </c>
      <c r="J9" s="29">
        <f t="shared" si="9"/>
        <v>0</v>
      </c>
      <c r="K9" s="27">
        <f>'Parametre - Agendové IS'!D132</f>
        <v>0</v>
      </c>
      <c r="L9" s="27">
        <f>'Parametre - Agendové IS'!E132</f>
        <v>0</v>
      </c>
      <c r="M9" s="29">
        <f t="shared" si="4"/>
        <v>0</v>
      </c>
      <c r="N9" s="26">
        <f>-'Parametre - Agendové IS'!D82</f>
        <v>0</v>
      </c>
      <c r="O9" s="26">
        <f>-'Parametre - Agendové IS'!E82</f>
        <v>0</v>
      </c>
      <c r="P9" s="29">
        <f t="shared" si="1"/>
        <v>0</v>
      </c>
      <c r="Q9" s="27">
        <f t="shared" si="5"/>
        <v>0</v>
      </c>
      <c r="R9" s="26">
        <f t="shared" si="2"/>
        <v>0</v>
      </c>
      <c r="S9" s="29">
        <f t="shared" si="6"/>
        <v>0</v>
      </c>
      <c r="T9" s="27">
        <f t="shared" si="7"/>
        <v>0</v>
      </c>
      <c r="U9" s="26">
        <f t="shared" si="7"/>
        <v>0</v>
      </c>
      <c r="V9" s="29">
        <f t="shared" si="8"/>
        <v>0</v>
      </c>
    </row>
    <row r="10" spans="1:22" x14ac:dyDescent="0.25">
      <c r="A10" s="33" t="s">
        <v>31</v>
      </c>
      <c r="B10" s="27">
        <f>'Parametre - Agendové IS'!D123</f>
        <v>0</v>
      </c>
      <c r="C10" s="27">
        <f>'Parametre - Agendové IS'!E123</f>
        <v>0</v>
      </c>
      <c r="D10" s="29">
        <f t="shared" si="3"/>
        <v>0</v>
      </c>
      <c r="E10" s="388"/>
      <c r="F10" s="389"/>
      <c r="G10" s="29">
        <f t="shared" si="0"/>
        <v>0</v>
      </c>
      <c r="H10" s="30">
        <v>0</v>
      </c>
      <c r="I10" s="26">
        <f>'Parametre - Agendové IS'!E103</f>
        <v>0</v>
      </c>
      <c r="J10" s="29">
        <f t="shared" si="9"/>
        <v>0</v>
      </c>
      <c r="K10" s="27">
        <f>'Parametre - Agendové IS'!D133</f>
        <v>0</v>
      </c>
      <c r="L10" s="27">
        <f>'Parametre - Agendové IS'!E133</f>
        <v>0</v>
      </c>
      <c r="M10" s="29">
        <f t="shared" si="4"/>
        <v>0</v>
      </c>
      <c r="N10" s="26">
        <f>-'Parametre - Agendové IS'!D83</f>
        <v>0</v>
      </c>
      <c r="O10" s="26">
        <f>-'Parametre - Agendové IS'!E83</f>
        <v>0</v>
      </c>
      <c r="P10" s="29">
        <f t="shared" si="1"/>
        <v>0</v>
      </c>
      <c r="Q10" s="27">
        <f t="shared" si="5"/>
        <v>0</v>
      </c>
      <c r="R10" s="26">
        <f t="shared" si="2"/>
        <v>0</v>
      </c>
      <c r="S10" s="29">
        <f t="shared" si="6"/>
        <v>0</v>
      </c>
      <c r="T10" s="27">
        <f t="shared" si="7"/>
        <v>0</v>
      </c>
      <c r="U10" s="26">
        <f t="shared" si="7"/>
        <v>0</v>
      </c>
      <c r="V10" s="29">
        <f t="shared" si="8"/>
        <v>0</v>
      </c>
    </row>
    <row r="11" spans="1:22" x14ac:dyDescent="0.25">
      <c r="A11" s="33" t="s">
        <v>32</v>
      </c>
      <c r="B11" s="27">
        <f>'Parametre - Agendové IS'!D124</f>
        <v>0</v>
      </c>
      <c r="C11" s="27">
        <f>'Parametre - Agendové IS'!E124</f>
        <v>0</v>
      </c>
      <c r="D11" s="29">
        <f t="shared" si="3"/>
        <v>0</v>
      </c>
      <c r="E11" s="388"/>
      <c r="F11" s="389"/>
      <c r="G11" s="29">
        <f t="shared" si="0"/>
        <v>0</v>
      </c>
      <c r="H11" s="30">
        <v>0</v>
      </c>
      <c r="I11" s="26">
        <f>'Parametre - Agendové IS'!E104</f>
        <v>0</v>
      </c>
      <c r="J11" s="29">
        <f t="shared" si="9"/>
        <v>0</v>
      </c>
      <c r="K11" s="27">
        <f>'Parametre - Agendové IS'!D134</f>
        <v>0</v>
      </c>
      <c r="L11" s="27">
        <f>'Parametre - Agendové IS'!E134</f>
        <v>0</v>
      </c>
      <c r="M11" s="29">
        <f t="shared" si="4"/>
        <v>0</v>
      </c>
      <c r="N11" s="26">
        <f>-'Parametre - Agendové IS'!D84</f>
        <v>0</v>
      </c>
      <c r="O11" s="26">
        <f>-'Parametre - Agendové IS'!E84</f>
        <v>0</v>
      </c>
      <c r="P11" s="29">
        <f t="shared" si="1"/>
        <v>0</v>
      </c>
      <c r="Q11" s="27">
        <f t="shared" si="5"/>
        <v>0</v>
      </c>
      <c r="R11" s="26">
        <f t="shared" si="2"/>
        <v>0</v>
      </c>
      <c r="S11" s="29">
        <f t="shared" si="6"/>
        <v>0</v>
      </c>
      <c r="T11" s="27">
        <f t="shared" si="7"/>
        <v>0</v>
      </c>
      <c r="U11" s="26">
        <f t="shared" si="7"/>
        <v>0</v>
      </c>
      <c r="V11" s="29">
        <f t="shared" si="8"/>
        <v>0</v>
      </c>
    </row>
    <row r="12" spans="1:22" x14ac:dyDescent="0.25">
      <c r="A12" s="33" t="s">
        <v>33</v>
      </c>
      <c r="B12" s="27">
        <f>'Parametre - Agendové IS'!D125</f>
        <v>0</v>
      </c>
      <c r="C12" s="27">
        <f>'Parametre - Agendové IS'!E125</f>
        <v>0</v>
      </c>
      <c r="D12" s="29">
        <f t="shared" si="3"/>
        <v>0</v>
      </c>
      <c r="E12" s="388"/>
      <c r="F12" s="389"/>
      <c r="G12" s="29">
        <f t="shared" si="0"/>
        <v>0</v>
      </c>
      <c r="H12" s="30">
        <v>0</v>
      </c>
      <c r="I12" s="26">
        <f>'Parametre - Agendové IS'!E105</f>
        <v>0</v>
      </c>
      <c r="J12" s="29">
        <f t="shared" si="9"/>
        <v>0</v>
      </c>
      <c r="K12" s="27">
        <f>'Parametre - Agendové IS'!D135</f>
        <v>0</v>
      </c>
      <c r="L12" s="27">
        <f>'Parametre - Agendové IS'!E135</f>
        <v>0</v>
      </c>
      <c r="M12" s="29">
        <f t="shared" si="4"/>
        <v>0</v>
      </c>
      <c r="N12" s="26">
        <f>-'Parametre - Agendové IS'!D85</f>
        <v>0</v>
      </c>
      <c r="O12" s="26">
        <f>-'Parametre - Agendové IS'!E85</f>
        <v>0</v>
      </c>
      <c r="P12" s="29">
        <f t="shared" si="1"/>
        <v>0</v>
      </c>
      <c r="Q12" s="27">
        <f t="shared" si="5"/>
        <v>0</v>
      </c>
      <c r="R12" s="26">
        <f t="shared" si="2"/>
        <v>0</v>
      </c>
      <c r="S12" s="29">
        <f t="shared" si="6"/>
        <v>0</v>
      </c>
      <c r="T12" s="27">
        <f t="shared" si="7"/>
        <v>0</v>
      </c>
      <c r="U12" s="26">
        <f t="shared" si="7"/>
        <v>0</v>
      </c>
      <c r="V12" s="29">
        <f t="shared" si="8"/>
        <v>0</v>
      </c>
    </row>
    <row r="13" spans="1:22" ht="15.6" customHeight="1" thickBot="1" x14ac:dyDescent="0.3">
      <c r="A13" s="33" t="s">
        <v>34</v>
      </c>
      <c r="B13" s="48">
        <f>'Parametre - Agendové IS'!D126</f>
        <v>0</v>
      </c>
      <c r="C13" s="48">
        <f>'Parametre - Agendové IS'!E126</f>
        <v>0</v>
      </c>
      <c r="D13" s="182">
        <f t="shared" si="3"/>
        <v>0</v>
      </c>
      <c r="E13" s="390"/>
      <c r="F13" s="391"/>
      <c r="G13" s="182">
        <f t="shared" si="0"/>
        <v>0</v>
      </c>
      <c r="H13" s="30">
        <v>0</v>
      </c>
      <c r="I13" s="44">
        <f>'Parametre - Agendové IS'!E106</f>
        <v>0</v>
      </c>
      <c r="J13" s="182">
        <f t="shared" si="9"/>
        <v>0</v>
      </c>
      <c r="K13" s="48">
        <f>'Parametre - Agendové IS'!D136</f>
        <v>0</v>
      </c>
      <c r="L13" s="48">
        <f>'Parametre - Agendové IS'!E136</f>
        <v>0</v>
      </c>
      <c r="M13" s="182">
        <f t="shared" si="4"/>
        <v>0</v>
      </c>
      <c r="N13" s="44">
        <f>-'Parametre - Agendové IS'!D86</f>
        <v>0</v>
      </c>
      <c r="O13" s="44">
        <f>-'Parametre - Agendové IS'!E86</f>
        <v>0</v>
      </c>
      <c r="P13" s="44">
        <f t="shared" si="1"/>
        <v>0</v>
      </c>
      <c r="Q13" s="185">
        <f t="shared" si="5"/>
        <v>0</v>
      </c>
      <c r="R13" s="44">
        <f t="shared" si="2"/>
        <v>0</v>
      </c>
      <c r="S13" s="182">
        <f>R13-Q13</f>
        <v>0</v>
      </c>
      <c r="T13" s="48">
        <f t="shared" si="7"/>
        <v>0</v>
      </c>
      <c r="U13" s="44">
        <f t="shared" si="7"/>
        <v>0</v>
      </c>
      <c r="V13" s="182">
        <f t="shared" si="8"/>
        <v>0</v>
      </c>
    </row>
    <row r="14" spans="1:22" x14ac:dyDescent="0.25">
      <c r="A14" s="186" t="s">
        <v>107</v>
      </c>
      <c r="B14" s="605">
        <f>SUM(B4:B13)</f>
        <v>0</v>
      </c>
      <c r="C14" s="605">
        <f t="shared" ref="C14:P14" si="10">SUM(C4:C13)</f>
        <v>0</v>
      </c>
      <c r="D14" s="606">
        <f t="shared" si="10"/>
        <v>0</v>
      </c>
      <c r="E14" s="605">
        <f t="shared" si="10"/>
        <v>0</v>
      </c>
      <c r="F14" s="607">
        <f t="shared" si="10"/>
        <v>0</v>
      </c>
      <c r="G14" s="606">
        <f t="shared" si="10"/>
        <v>0</v>
      </c>
      <c r="H14" s="605">
        <f t="shared" si="10"/>
        <v>0</v>
      </c>
      <c r="I14" s="607">
        <f t="shared" si="10"/>
        <v>0</v>
      </c>
      <c r="J14" s="606">
        <f t="shared" si="10"/>
        <v>0</v>
      </c>
      <c r="K14" s="605">
        <f t="shared" si="10"/>
        <v>0</v>
      </c>
      <c r="L14" s="605">
        <f t="shared" si="10"/>
        <v>0</v>
      </c>
      <c r="M14" s="606">
        <f t="shared" si="10"/>
        <v>0</v>
      </c>
      <c r="N14" s="607">
        <f t="shared" si="10"/>
        <v>0</v>
      </c>
      <c r="O14" s="607">
        <f t="shared" si="10"/>
        <v>0</v>
      </c>
      <c r="P14" s="608">
        <f t="shared" si="10"/>
        <v>0</v>
      </c>
      <c r="Q14" s="609">
        <f t="shared" ref="Q14:V14" si="11">SUM(Q4:Q13)</f>
        <v>0</v>
      </c>
      <c r="R14" s="607">
        <f t="shared" si="11"/>
        <v>0</v>
      </c>
      <c r="S14" s="610">
        <f t="shared" si="11"/>
        <v>0</v>
      </c>
      <c r="T14" s="609">
        <f t="shared" si="11"/>
        <v>0</v>
      </c>
      <c r="U14" s="607">
        <f t="shared" si="11"/>
        <v>0</v>
      </c>
      <c r="V14" s="611">
        <f t="shared" si="11"/>
        <v>0</v>
      </c>
    </row>
    <row r="15" spans="1:22" ht="15.75" thickBot="1" x14ac:dyDescent="0.3">
      <c r="A15" s="187" t="s">
        <v>159</v>
      </c>
      <c r="B15" s="612"/>
      <c r="C15" s="612"/>
      <c r="D15" s="613">
        <f>D4+NPV(Faktory!$D$5,'Prínosy - Agendové IS'!D5:D13)</f>
        <v>0</v>
      </c>
      <c r="E15" s="614"/>
      <c r="F15" s="615"/>
      <c r="G15" s="613">
        <f>G4+NPV(Faktory!$D$3,'Prínosy - Agendové IS'!G5:G13)</f>
        <v>0</v>
      </c>
      <c r="H15" s="614"/>
      <c r="I15" s="615"/>
      <c r="J15" s="613">
        <f>J4+NPV(Faktory!$D$5,'Prínosy - Agendové IS'!J5:J13)</f>
        <v>0</v>
      </c>
      <c r="K15" s="612"/>
      <c r="L15" s="612"/>
      <c r="M15" s="613">
        <f>M4+NPV(Faktory!$D$5,'Prínosy - Agendové IS'!M5:M13)</f>
        <v>0</v>
      </c>
      <c r="N15" s="615"/>
      <c r="O15" s="615"/>
      <c r="P15" s="616">
        <f>P4+NPV(Faktory!$D$5,'Prínosy - Agendové IS'!P5:P13)</f>
        <v>0</v>
      </c>
      <c r="Q15" s="617"/>
      <c r="R15" s="615"/>
      <c r="S15" s="613">
        <f>S4+NPV(Faktory!$D$5,'Prínosy - Agendové IS'!S5:S13)</f>
        <v>0</v>
      </c>
      <c r="T15" s="617"/>
      <c r="U15" s="615"/>
      <c r="V15" s="613">
        <f>V4+NPV(Faktory!$D$5,'Prínosy - Agendové IS'!V5:V13)</f>
        <v>0</v>
      </c>
    </row>
    <row r="17" spans="2:2" x14ac:dyDescent="0.25">
      <c r="B17" s="108" t="s">
        <v>172</v>
      </c>
    </row>
    <row r="38" spans="15:15" x14ac:dyDescent="0.25">
      <c r="O38" s="184"/>
    </row>
  </sheetData>
  <protectedRanges>
    <protectedRange algorithmName="SHA-512" hashValue="f4ycvS5NMakRYlpexdvZE7kc5B00PVZgCpNS64jzUJaJceYSE+aleudxwPGxr22CZo/5IZ2uTHVQQMolnN60/A==" saltValue="c0KVc6r/LTYq/uhy9236YA==" spinCount="100000" sqref="E2:G15" name="Rozsah1"/>
  </protectedRanges>
  <mergeCells count="10">
    <mergeCell ref="B1:D1"/>
    <mergeCell ref="Q1:V1"/>
    <mergeCell ref="B2:D2"/>
    <mergeCell ref="E2:G2"/>
    <mergeCell ref="H2:J2"/>
    <mergeCell ref="K2:M2"/>
    <mergeCell ref="Q2:S2"/>
    <mergeCell ref="T2:V2"/>
    <mergeCell ref="N2:P2"/>
    <mergeCell ref="E1:P1"/>
  </mergeCells>
  <pageMargins left="0.7" right="0.7" top="0.75" bottom="0.75" header="0.3" footer="0.3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2"/>
  <sheetViews>
    <sheetView view="pageBreakPreview" topLeftCell="B1" zoomScale="60" zoomScaleNormal="80" workbookViewId="0">
      <selection activeCell="D4" sqref="D4"/>
    </sheetView>
  </sheetViews>
  <sheetFormatPr defaultColWidth="8.85546875" defaultRowHeight="15" x14ac:dyDescent="0.25"/>
  <cols>
    <col min="2" max="2" width="14.28515625" customWidth="1"/>
    <col min="3" max="3" width="15.85546875" bestFit="1" customWidth="1"/>
    <col min="4" max="4" width="16.7109375" bestFit="1" customWidth="1"/>
    <col min="5" max="6" width="13.42578125" bestFit="1" customWidth="1"/>
    <col min="7" max="7" width="16.7109375" bestFit="1" customWidth="1"/>
    <col min="8" max="8" width="14.42578125" bestFit="1" customWidth="1"/>
    <col min="9" max="9" width="13.42578125" bestFit="1" customWidth="1"/>
    <col min="10" max="10" width="16.7109375" bestFit="1" customWidth="1"/>
    <col min="11" max="16" width="16.7109375" customWidth="1"/>
    <col min="17" max="17" width="13.42578125" bestFit="1" customWidth="1"/>
    <col min="18" max="18" width="15.85546875" bestFit="1" customWidth="1"/>
    <col min="19" max="19" width="15.28515625" customWidth="1"/>
    <col min="20" max="21" width="17" bestFit="1" customWidth="1"/>
    <col min="22" max="22" width="14.28515625" bestFit="1" customWidth="1"/>
  </cols>
  <sheetData>
    <row r="1" spans="1:23" ht="15.75" customHeight="1" thickBot="1" x14ac:dyDescent="0.3">
      <c r="A1" s="38"/>
      <c r="B1" s="722" t="s">
        <v>185</v>
      </c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4"/>
      <c r="N1" s="722" t="s">
        <v>325</v>
      </c>
      <c r="O1" s="723"/>
      <c r="P1" s="724"/>
      <c r="Q1" s="721" t="s">
        <v>69</v>
      </c>
      <c r="R1" s="721"/>
      <c r="S1" s="721"/>
      <c r="T1" s="698" t="s">
        <v>70</v>
      </c>
      <c r="U1" s="699"/>
      <c r="V1" s="700"/>
    </row>
    <row r="2" spans="1:23" ht="15.75" customHeight="1" thickBot="1" x14ac:dyDescent="0.3">
      <c r="A2" s="8"/>
      <c r="B2" s="699" t="s">
        <v>66</v>
      </c>
      <c r="C2" s="699"/>
      <c r="D2" s="700"/>
      <c r="E2" s="699" t="s">
        <v>67</v>
      </c>
      <c r="F2" s="699"/>
      <c r="G2" s="700"/>
      <c r="H2" s="699" t="s">
        <v>109</v>
      </c>
      <c r="I2" s="699"/>
      <c r="J2" s="700"/>
      <c r="K2" s="699" t="s">
        <v>358</v>
      </c>
      <c r="L2" s="699"/>
      <c r="M2" s="700"/>
      <c r="N2" s="699"/>
      <c r="O2" s="699"/>
      <c r="P2" s="700"/>
      <c r="Q2" s="699" t="s">
        <v>68</v>
      </c>
      <c r="R2" s="699"/>
      <c r="S2" s="700"/>
      <c r="T2" s="8"/>
      <c r="U2" s="8"/>
      <c r="V2" s="39"/>
    </row>
    <row r="3" spans="1:23" ht="19.350000000000001" customHeight="1" thickBot="1" x14ac:dyDescent="0.3">
      <c r="A3" s="41" t="s">
        <v>23</v>
      </c>
      <c r="B3" s="42" t="s">
        <v>232</v>
      </c>
      <c r="C3" s="42" t="s">
        <v>169</v>
      </c>
      <c r="D3" s="43" t="s">
        <v>24</v>
      </c>
      <c r="E3" s="42" t="s">
        <v>232</v>
      </c>
      <c r="F3" s="42" t="s">
        <v>169</v>
      </c>
      <c r="G3" s="43" t="s">
        <v>24</v>
      </c>
      <c r="H3" s="42" t="s">
        <v>232</v>
      </c>
      <c r="I3" s="42" t="s">
        <v>169</v>
      </c>
      <c r="J3" s="43" t="s">
        <v>24</v>
      </c>
      <c r="K3" s="42" t="s">
        <v>232</v>
      </c>
      <c r="L3" s="42" t="s">
        <v>169</v>
      </c>
      <c r="M3" s="43" t="s">
        <v>24</v>
      </c>
      <c r="N3" s="42" t="s">
        <v>232</v>
      </c>
      <c r="O3" s="42" t="s">
        <v>169</v>
      </c>
      <c r="P3" s="43" t="s">
        <v>24</v>
      </c>
      <c r="Q3" s="42" t="s">
        <v>232</v>
      </c>
      <c r="R3" s="42" t="s">
        <v>169</v>
      </c>
      <c r="S3" s="43" t="s">
        <v>24</v>
      </c>
      <c r="T3" s="42" t="s">
        <v>232</v>
      </c>
      <c r="U3" s="42" t="s">
        <v>169</v>
      </c>
      <c r="V3" s="43" t="s">
        <v>24</v>
      </c>
    </row>
    <row r="4" spans="1:23" x14ac:dyDescent="0.25">
      <c r="A4" s="25" t="s">
        <v>25</v>
      </c>
      <c r="B4" s="26">
        <f>TCO!D26+TCO!D27</f>
        <v>0</v>
      </c>
      <c r="C4" s="26">
        <f>(TCO!D$12*(1+$W$5))+TCO!D$13</f>
        <v>0</v>
      </c>
      <c r="D4" s="34">
        <f>C4-B4</f>
        <v>0</v>
      </c>
      <c r="E4" s="27">
        <f>TCO!D22+TCO!D23</f>
        <v>0</v>
      </c>
      <c r="F4" s="26">
        <f>(TCO!D$7*(1+$W$5))+TCO!D$8</f>
        <v>0</v>
      </c>
      <c r="G4" s="34">
        <f>F4-E4</f>
        <v>0</v>
      </c>
      <c r="H4" s="26">
        <f>TCO!D24+TCO!D25</f>
        <v>0</v>
      </c>
      <c r="I4" s="26">
        <f>(TCO!D$9*(1+$W$5))+TCO!D$10</f>
        <v>422793</v>
      </c>
      <c r="J4" s="34">
        <f>I4-H4</f>
        <v>422793</v>
      </c>
      <c r="K4" s="27">
        <v>0</v>
      </c>
      <c r="L4" s="27">
        <f>TCO!D11</f>
        <v>0</v>
      </c>
      <c r="M4" s="34">
        <f>L4-K4</f>
        <v>0</v>
      </c>
      <c r="N4" s="27">
        <v>0</v>
      </c>
      <c r="O4" s="27">
        <f>TCO!D14</f>
        <v>36976</v>
      </c>
      <c r="P4" s="34">
        <f>O4-N4</f>
        <v>36976</v>
      </c>
      <c r="Q4" s="27">
        <f>'Parametre - Agendové IS'!D107</f>
        <v>0</v>
      </c>
      <c r="R4" s="27">
        <f>'Parametre - Agendové IS'!E107</f>
        <v>0</v>
      </c>
      <c r="S4" s="34">
        <f t="shared" ref="S4:S13" si="0">IF(ISERR(R4-Q4),"-",R4-Q4)</f>
        <v>0</v>
      </c>
      <c r="T4" s="26">
        <f>SUM(B4,E4,H4,K4,N4,Q4)</f>
        <v>0</v>
      </c>
      <c r="U4" s="26">
        <f>((C4+F4+L4+O4+I4)*(1+$W$4))+R4</f>
        <v>459769</v>
      </c>
      <c r="V4" s="34">
        <f>U4-T4</f>
        <v>459769</v>
      </c>
      <c r="W4" s="226">
        <f>'Analyza citlivosti - AgendovéIS'!B7</f>
        <v>0</v>
      </c>
    </row>
    <row r="5" spans="1:23" x14ac:dyDescent="0.25">
      <c r="A5" s="25" t="s">
        <v>26</v>
      </c>
      <c r="B5" s="26">
        <f>TCO!E26+TCO!E27</f>
        <v>0</v>
      </c>
      <c r="C5" s="26">
        <f>(TCO!E$12*(1+$W$5))+TCO!E$13</f>
        <v>0</v>
      </c>
      <c r="D5" s="29">
        <f t="shared" ref="D5:D13" si="1">C5-B5</f>
        <v>0</v>
      </c>
      <c r="E5" s="27">
        <f>TCO!E22+TCO!E23</f>
        <v>0</v>
      </c>
      <c r="F5" s="26">
        <f>(TCO!E$7*(1+$W$5))+TCO!E$8</f>
        <v>0</v>
      </c>
      <c r="G5" s="29">
        <f t="shared" ref="G5:G13" si="2">F5-E5</f>
        <v>0</v>
      </c>
      <c r="H5" s="26">
        <f>TCO!E24+TCO!E25</f>
        <v>0</v>
      </c>
      <c r="I5" s="26">
        <f>(TCO!E$9*(1+$W$5))+TCO!E$10</f>
        <v>0</v>
      </c>
      <c r="J5" s="29">
        <f t="shared" ref="J5:J13" si="3">I5-H5</f>
        <v>0</v>
      </c>
      <c r="K5" s="27">
        <v>0</v>
      </c>
      <c r="L5" s="27">
        <f>TCO!E11</f>
        <v>0</v>
      </c>
      <c r="M5" s="29">
        <f t="shared" ref="M5:M13" si="4">L5-K5</f>
        <v>0</v>
      </c>
      <c r="N5" s="27">
        <v>0</v>
      </c>
      <c r="O5" s="27">
        <f>TCO!E14</f>
        <v>0</v>
      </c>
      <c r="P5" s="29">
        <f t="shared" ref="P5:P13" si="5">O5-N5</f>
        <v>0</v>
      </c>
      <c r="Q5" s="27">
        <f>'Parametre - Agendové IS'!D108</f>
        <v>0</v>
      </c>
      <c r="R5" s="27">
        <f>'Parametre - Agendové IS'!E108</f>
        <v>0</v>
      </c>
      <c r="S5" s="29">
        <f t="shared" si="0"/>
        <v>0</v>
      </c>
      <c r="T5" s="26">
        <f t="shared" ref="T5:T13" si="6">SUM(B5,E5,H5,K5,N5,Q5)</f>
        <v>0</v>
      </c>
      <c r="U5" s="26">
        <f t="shared" ref="U5:U13" si="7">((C5+F5+L5+O5+I5)*(1+$W$4))+R5</f>
        <v>0</v>
      </c>
      <c r="V5" s="29">
        <f t="shared" ref="V5:V13" si="8">U5-T5</f>
        <v>0</v>
      </c>
      <c r="W5" s="226">
        <f>'Analyza citlivosti - AgendovéIS'!E7</f>
        <v>0</v>
      </c>
    </row>
    <row r="6" spans="1:23" x14ac:dyDescent="0.25">
      <c r="A6" s="25" t="s">
        <v>27</v>
      </c>
      <c r="B6" s="26">
        <f>TCO!F26+TCO!F27</f>
        <v>0</v>
      </c>
      <c r="C6" s="26">
        <f>(TCO!F$12*(1+$W$5))+TCO!F$13</f>
        <v>0</v>
      </c>
      <c r="D6" s="29">
        <f t="shared" si="1"/>
        <v>0</v>
      </c>
      <c r="E6" s="27">
        <f>TCO!F22+TCO!F23</f>
        <v>0</v>
      </c>
      <c r="F6" s="26">
        <f>(TCO!F$7*(1+$W$5))+TCO!F$8</f>
        <v>0</v>
      </c>
      <c r="G6" s="29">
        <f t="shared" si="2"/>
        <v>0</v>
      </c>
      <c r="H6" s="26">
        <f>TCO!F24+TCO!F25</f>
        <v>0</v>
      </c>
      <c r="I6" s="26">
        <f>(TCO!F$9*(1+$W$5))+TCO!F$10</f>
        <v>0</v>
      </c>
      <c r="J6" s="29">
        <f t="shared" si="3"/>
        <v>0</v>
      </c>
      <c r="K6" s="27">
        <v>0</v>
      </c>
      <c r="L6" s="27">
        <f>TCO!F11</f>
        <v>0</v>
      </c>
      <c r="M6" s="29">
        <f t="shared" si="4"/>
        <v>0</v>
      </c>
      <c r="N6" s="27">
        <v>0</v>
      </c>
      <c r="O6" s="27">
        <f>TCO!F14</f>
        <v>0</v>
      </c>
      <c r="P6" s="29">
        <f t="shared" si="5"/>
        <v>0</v>
      </c>
      <c r="Q6" s="27">
        <f>'Parametre - Agendové IS'!D109</f>
        <v>0</v>
      </c>
      <c r="R6" s="27">
        <f>'Parametre - Agendové IS'!E109</f>
        <v>0</v>
      </c>
      <c r="S6" s="29">
        <f t="shared" si="0"/>
        <v>0</v>
      </c>
      <c r="T6" s="26">
        <f t="shared" si="6"/>
        <v>0</v>
      </c>
      <c r="U6" s="26">
        <f t="shared" si="7"/>
        <v>0</v>
      </c>
      <c r="V6" s="29">
        <f t="shared" si="8"/>
        <v>0</v>
      </c>
    </row>
    <row r="7" spans="1:23" x14ac:dyDescent="0.25">
      <c r="A7" s="25" t="s">
        <v>28</v>
      </c>
      <c r="B7" s="26">
        <f>TCO!G26+TCO!G27</f>
        <v>0</v>
      </c>
      <c r="C7" s="26">
        <f>(TCO!G$12*(1+$W$5))+TCO!G$13</f>
        <v>0</v>
      </c>
      <c r="D7" s="29">
        <f t="shared" si="1"/>
        <v>0</v>
      </c>
      <c r="E7" s="27">
        <f>TCO!G22+TCO!G23</f>
        <v>0</v>
      </c>
      <c r="F7" s="26">
        <f>(TCO!G$7*(1+$W$5))+TCO!G$8</f>
        <v>0</v>
      </c>
      <c r="G7" s="29">
        <f t="shared" si="2"/>
        <v>0</v>
      </c>
      <c r="H7" s="26">
        <f>TCO!G24+TCO!G25</f>
        <v>0</v>
      </c>
      <c r="I7" s="26">
        <f>(TCO!G$9*(1+$W$5))+TCO!G$10</f>
        <v>0</v>
      </c>
      <c r="J7" s="29">
        <f t="shared" si="3"/>
        <v>0</v>
      </c>
      <c r="K7" s="27">
        <v>0</v>
      </c>
      <c r="L7" s="27">
        <f>TCO!G11</f>
        <v>0</v>
      </c>
      <c r="M7" s="29">
        <f t="shared" si="4"/>
        <v>0</v>
      </c>
      <c r="N7" s="27">
        <v>0</v>
      </c>
      <c r="O7" s="27">
        <f>TCO!G14</f>
        <v>0</v>
      </c>
      <c r="P7" s="29">
        <f t="shared" si="5"/>
        <v>0</v>
      </c>
      <c r="Q7" s="27">
        <f>'Parametre - Agendové IS'!D110</f>
        <v>0</v>
      </c>
      <c r="R7" s="27">
        <f>'Parametre - Agendové IS'!E110</f>
        <v>0</v>
      </c>
      <c r="S7" s="29">
        <f t="shared" si="0"/>
        <v>0</v>
      </c>
      <c r="T7" s="26">
        <f t="shared" si="6"/>
        <v>0</v>
      </c>
      <c r="U7" s="26">
        <f t="shared" si="7"/>
        <v>0</v>
      </c>
      <c r="V7" s="29">
        <f t="shared" si="8"/>
        <v>0</v>
      </c>
    </row>
    <row r="8" spans="1:23" x14ac:dyDescent="0.25">
      <c r="A8" s="25" t="s">
        <v>29</v>
      </c>
      <c r="B8" s="26">
        <f>TCO!H26+TCO!H27</f>
        <v>0</v>
      </c>
      <c r="C8" s="26">
        <f>(TCO!H$12*(1+$W$5))+TCO!H$13</f>
        <v>0</v>
      </c>
      <c r="D8" s="29">
        <f t="shared" si="1"/>
        <v>0</v>
      </c>
      <c r="E8" s="27">
        <f>TCO!H22+TCO!H23</f>
        <v>0</v>
      </c>
      <c r="F8" s="26">
        <f>(TCO!H$7*(1+$W$5))+TCO!H$8</f>
        <v>0</v>
      </c>
      <c r="G8" s="29">
        <f t="shared" si="2"/>
        <v>0</v>
      </c>
      <c r="H8" s="26">
        <f>TCO!H24+TCO!H25</f>
        <v>0</v>
      </c>
      <c r="I8" s="26">
        <f>(TCO!H$9*(1+$W$5))+TCO!H$10</f>
        <v>0</v>
      </c>
      <c r="J8" s="29">
        <f t="shared" si="3"/>
        <v>0</v>
      </c>
      <c r="K8" s="27">
        <v>0</v>
      </c>
      <c r="L8" s="27">
        <f>TCO!H11</f>
        <v>0</v>
      </c>
      <c r="M8" s="29">
        <f t="shared" si="4"/>
        <v>0</v>
      </c>
      <c r="N8" s="27">
        <v>0</v>
      </c>
      <c r="O8" s="27">
        <f>TCO!H14</f>
        <v>0</v>
      </c>
      <c r="P8" s="29">
        <f t="shared" si="5"/>
        <v>0</v>
      </c>
      <c r="Q8" s="27">
        <f>'Parametre - Agendové IS'!D111</f>
        <v>0</v>
      </c>
      <c r="R8" s="27">
        <f>'Parametre - Agendové IS'!E111</f>
        <v>0</v>
      </c>
      <c r="S8" s="29">
        <f t="shared" si="0"/>
        <v>0</v>
      </c>
      <c r="T8" s="26">
        <f t="shared" si="6"/>
        <v>0</v>
      </c>
      <c r="U8" s="26">
        <f t="shared" si="7"/>
        <v>0</v>
      </c>
      <c r="V8" s="29">
        <f t="shared" si="8"/>
        <v>0</v>
      </c>
    </row>
    <row r="9" spans="1:23" x14ac:dyDescent="0.25">
      <c r="A9" s="25" t="s">
        <v>30</v>
      </c>
      <c r="B9" s="26">
        <f>TCO!I26+TCO!I27</f>
        <v>0</v>
      </c>
      <c r="C9" s="26">
        <f>(TCO!I$12*(1+$W$5))+TCO!I$13</f>
        <v>0</v>
      </c>
      <c r="D9" s="29">
        <f t="shared" si="1"/>
        <v>0</v>
      </c>
      <c r="E9" s="27">
        <f>TCO!I22+TCO!I23</f>
        <v>0</v>
      </c>
      <c r="F9" s="26">
        <f>(TCO!I$7*(1+$W$5))+TCO!I$8</f>
        <v>0</v>
      </c>
      <c r="G9" s="29">
        <f t="shared" si="2"/>
        <v>0</v>
      </c>
      <c r="H9" s="26">
        <f>TCO!I24+TCO!I25</f>
        <v>0</v>
      </c>
      <c r="I9" s="26">
        <f>(TCO!I$9*(1+$W$5))+TCO!I$10</f>
        <v>0</v>
      </c>
      <c r="J9" s="29">
        <f t="shared" si="3"/>
        <v>0</v>
      </c>
      <c r="K9" s="27">
        <v>0</v>
      </c>
      <c r="L9" s="27">
        <f>TCO!I11</f>
        <v>0</v>
      </c>
      <c r="M9" s="29">
        <f t="shared" si="4"/>
        <v>0</v>
      </c>
      <c r="N9" s="27">
        <v>0</v>
      </c>
      <c r="O9" s="27">
        <f>TCO!I14</f>
        <v>0</v>
      </c>
      <c r="P9" s="29">
        <f t="shared" si="5"/>
        <v>0</v>
      </c>
      <c r="Q9" s="27">
        <f>'Parametre - Agendové IS'!D112</f>
        <v>0</v>
      </c>
      <c r="R9" s="27">
        <f>'Parametre - Agendové IS'!E112</f>
        <v>0</v>
      </c>
      <c r="S9" s="29">
        <f t="shared" si="0"/>
        <v>0</v>
      </c>
      <c r="T9" s="26">
        <f t="shared" si="6"/>
        <v>0</v>
      </c>
      <c r="U9" s="26">
        <f t="shared" si="7"/>
        <v>0</v>
      </c>
      <c r="V9" s="29">
        <f t="shared" si="8"/>
        <v>0</v>
      </c>
    </row>
    <row r="10" spans="1:23" x14ac:dyDescent="0.25">
      <c r="A10" s="25" t="s">
        <v>31</v>
      </c>
      <c r="B10" s="26">
        <f>TCO!J26+TCO!J27</f>
        <v>0</v>
      </c>
      <c r="C10" s="26">
        <f>(TCO!J$12*(1+$W$5))+TCO!J$13</f>
        <v>0</v>
      </c>
      <c r="D10" s="29">
        <f t="shared" si="1"/>
        <v>0</v>
      </c>
      <c r="E10" s="27">
        <f>TCO!J22+TCO!J23</f>
        <v>0</v>
      </c>
      <c r="F10" s="26">
        <f>(TCO!J$7*(1+$W$5))+TCO!J$8</f>
        <v>0</v>
      </c>
      <c r="G10" s="29">
        <f t="shared" si="2"/>
        <v>0</v>
      </c>
      <c r="H10" s="26">
        <f>TCO!J24+TCO!J25</f>
        <v>0</v>
      </c>
      <c r="I10" s="26">
        <f>(TCO!J$9*(1+$W$5))+TCO!J$10</f>
        <v>0</v>
      </c>
      <c r="J10" s="29">
        <f t="shared" si="3"/>
        <v>0</v>
      </c>
      <c r="K10" s="27">
        <v>0</v>
      </c>
      <c r="L10" s="27">
        <f>TCO!J11</f>
        <v>0</v>
      </c>
      <c r="M10" s="29">
        <f t="shared" si="4"/>
        <v>0</v>
      </c>
      <c r="N10" s="27">
        <v>0</v>
      </c>
      <c r="O10" s="27">
        <f>TCO!J14</f>
        <v>0</v>
      </c>
      <c r="P10" s="29">
        <f t="shared" si="5"/>
        <v>0</v>
      </c>
      <c r="Q10" s="27">
        <f>'Parametre - Agendové IS'!D113</f>
        <v>0</v>
      </c>
      <c r="R10" s="27">
        <f>'Parametre - Agendové IS'!E113</f>
        <v>0</v>
      </c>
      <c r="S10" s="29">
        <f t="shared" si="0"/>
        <v>0</v>
      </c>
      <c r="T10" s="26">
        <f t="shared" si="6"/>
        <v>0</v>
      </c>
      <c r="U10" s="26">
        <f t="shared" si="7"/>
        <v>0</v>
      </c>
      <c r="V10" s="29">
        <f t="shared" si="8"/>
        <v>0</v>
      </c>
    </row>
    <row r="11" spans="1:23" x14ac:dyDescent="0.25">
      <c r="A11" s="25" t="s">
        <v>32</v>
      </c>
      <c r="B11" s="26">
        <f>TCO!K26+TCO!K27</f>
        <v>0</v>
      </c>
      <c r="C11" s="26">
        <f>(TCO!K$12*(1+$W$5))+TCO!K$13</f>
        <v>0</v>
      </c>
      <c r="D11" s="29">
        <f t="shared" si="1"/>
        <v>0</v>
      </c>
      <c r="E11" s="27">
        <f>TCO!K22+TCO!K23</f>
        <v>0</v>
      </c>
      <c r="F11" s="26">
        <f>(TCO!K$7*(1+$W$5))+TCO!K$8</f>
        <v>0</v>
      </c>
      <c r="G11" s="29">
        <f t="shared" si="2"/>
        <v>0</v>
      </c>
      <c r="H11" s="26">
        <f>TCO!K24+TCO!K25</f>
        <v>0</v>
      </c>
      <c r="I11" s="26">
        <f>(TCO!K$9*(1+$W$5))+TCO!K$10</f>
        <v>0</v>
      </c>
      <c r="J11" s="29">
        <f t="shared" si="3"/>
        <v>0</v>
      </c>
      <c r="K11" s="27">
        <v>0</v>
      </c>
      <c r="L11" s="27">
        <f>TCO!K11</f>
        <v>0</v>
      </c>
      <c r="M11" s="29">
        <f t="shared" si="4"/>
        <v>0</v>
      </c>
      <c r="N11" s="27">
        <v>0</v>
      </c>
      <c r="O11" s="27">
        <f>TCO!K14</f>
        <v>0</v>
      </c>
      <c r="P11" s="29">
        <f t="shared" si="5"/>
        <v>0</v>
      </c>
      <c r="Q11" s="27">
        <f>'Parametre - Agendové IS'!D114</f>
        <v>0</v>
      </c>
      <c r="R11" s="27">
        <f>'Parametre - Agendové IS'!E114</f>
        <v>0</v>
      </c>
      <c r="S11" s="29">
        <f t="shared" si="0"/>
        <v>0</v>
      </c>
      <c r="T11" s="26">
        <f t="shared" si="6"/>
        <v>0</v>
      </c>
      <c r="U11" s="26">
        <f t="shared" si="7"/>
        <v>0</v>
      </c>
      <c r="V11" s="29">
        <f t="shared" si="8"/>
        <v>0</v>
      </c>
    </row>
    <row r="12" spans="1:23" x14ac:dyDescent="0.25">
      <c r="A12" s="25" t="s">
        <v>33</v>
      </c>
      <c r="B12" s="26">
        <f>TCO!L26+TCO!L27</f>
        <v>0</v>
      </c>
      <c r="C12" s="26">
        <f>(TCO!L$12*(1+$W$5))+TCO!L$13</f>
        <v>0</v>
      </c>
      <c r="D12" s="29">
        <f t="shared" si="1"/>
        <v>0</v>
      </c>
      <c r="E12" s="27">
        <f>TCO!L22+TCO!L23</f>
        <v>0</v>
      </c>
      <c r="F12" s="26">
        <f>(TCO!L$7*(1+$W$5))+TCO!L$8</f>
        <v>0</v>
      </c>
      <c r="G12" s="29">
        <f t="shared" si="2"/>
        <v>0</v>
      </c>
      <c r="H12" s="26">
        <f>TCO!L24+TCO!L25</f>
        <v>0</v>
      </c>
      <c r="I12" s="26">
        <f>(TCO!L$9*(1+$W$5))+TCO!L$10</f>
        <v>0</v>
      </c>
      <c r="J12" s="29">
        <f t="shared" si="3"/>
        <v>0</v>
      </c>
      <c r="K12" s="27">
        <v>0</v>
      </c>
      <c r="L12" s="27">
        <f>TCO!L11</f>
        <v>0</v>
      </c>
      <c r="M12" s="29">
        <f t="shared" si="4"/>
        <v>0</v>
      </c>
      <c r="N12" s="27">
        <v>0</v>
      </c>
      <c r="O12" s="27">
        <f>TCO!L14</f>
        <v>0</v>
      </c>
      <c r="P12" s="29">
        <f t="shared" si="5"/>
        <v>0</v>
      </c>
      <c r="Q12" s="27">
        <f>'Parametre - Agendové IS'!D115</f>
        <v>0</v>
      </c>
      <c r="R12" s="27">
        <f>'Parametre - Agendové IS'!E115</f>
        <v>0</v>
      </c>
      <c r="S12" s="29">
        <f t="shared" si="0"/>
        <v>0</v>
      </c>
      <c r="T12" s="26">
        <f t="shared" si="6"/>
        <v>0</v>
      </c>
      <c r="U12" s="26">
        <f t="shared" si="7"/>
        <v>0</v>
      </c>
      <c r="V12" s="29">
        <f t="shared" si="8"/>
        <v>0</v>
      </c>
    </row>
    <row r="13" spans="1:23" ht="15.75" thickBot="1" x14ac:dyDescent="0.3">
      <c r="A13" s="40" t="s">
        <v>34</v>
      </c>
      <c r="B13" s="44">
        <f>TCO!M26+TCO!M27</f>
        <v>0</v>
      </c>
      <c r="C13" s="44">
        <f>(TCO!M$12*(1+$W$5))+TCO!M$13</f>
        <v>0</v>
      </c>
      <c r="D13" s="182">
        <f t="shared" si="1"/>
        <v>0</v>
      </c>
      <c r="E13" s="48">
        <f>TCO!M22+TCO!M23</f>
        <v>0</v>
      </c>
      <c r="F13" s="44">
        <f>(TCO!M$7*(1+$W$5))+TCO!M$8</f>
        <v>0</v>
      </c>
      <c r="G13" s="182">
        <f t="shared" si="2"/>
        <v>0</v>
      </c>
      <c r="H13" s="44">
        <f>TCO!M24+TCO!M25</f>
        <v>0</v>
      </c>
      <c r="I13" s="44">
        <f>(TCO!M$9*(1+$W$5))+TCO!M$10</f>
        <v>0</v>
      </c>
      <c r="J13" s="182">
        <f t="shared" si="3"/>
        <v>0</v>
      </c>
      <c r="K13" s="48">
        <v>0</v>
      </c>
      <c r="L13" s="48">
        <f>TCO!M11</f>
        <v>0</v>
      </c>
      <c r="M13" s="182">
        <f t="shared" si="4"/>
        <v>0</v>
      </c>
      <c r="N13" s="48">
        <v>0</v>
      </c>
      <c r="O13" s="48">
        <f>TCO!M14</f>
        <v>0</v>
      </c>
      <c r="P13" s="182">
        <f t="shared" si="5"/>
        <v>0</v>
      </c>
      <c r="Q13" s="48">
        <f>'Parametre - Agendové IS'!D116</f>
        <v>0</v>
      </c>
      <c r="R13" s="48">
        <f>'Parametre - Agendové IS'!E116</f>
        <v>0</v>
      </c>
      <c r="S13" s="182">
        <f t="shared" si="0"/>
        <v>0</v>
      </c>
      <c r="T13" s="26">
        <f t="shared" si="6"/>
        <v>0</v>
      </c>
      <c r="U13" s="26">
        <f t="shared" si="7"/>
        <v>0</v>
      </c>
      <c r="V13" s="182">
        <f t="shared" si="8"/>
        <v>0</v>
      </c>
    </row>
    <row r="14" spans="1:23" x14ac:dyDescent="0.25">
      <c r="A14" s="618" t="s">
        <v>107</v>
      </c>
      <c r="B14" s="609">
        <f>SUM(B4:B13)</f>
        <v>0</v>
      </c>
      <c r="C14" s="607">
        <f t="shared" ref="C14:S14" si="9">SUM(C4:C13)</f>
        <v>0</v>
      </c>
      <c r="D14" s="606">
        <f t="shared" si="9"/>
        <v>0</v>
      </c>
      <c r="E14" s="609">
        <f t="shared" si="9"/>
        <v>0</v>
      </c>
      <c r="F14" s="607">
        <f t="shared" si="9"/>
        <v>0</v>
      </c>
      <c r="G14" s="606">
        <f t="shared" si="9"/>
        <v>0</v>
      </c>
      <c r="H14" s="609">
        <f t="shared" si="9"/>
        <v>0</v>
      </c>
      <c r="I14" s="607">
        <f t="shared" si="9"/>
        <v>422793</v>
      </c>
      <c r="J14" s="606">
        <f t="shared" si="9"/>
        <v>422793</v>
      </c>
      <c r="K14" s="609">
        <f t="shared" ref="K14:P14" si="10">SUM(K4:K13)</f>
        <v>0</v>
      </c>
      <c r="L14" s="607">
        <f t="shared" si="10"/>
        <v>0</v>
      </c>
      <c r="M14" s="606">
        <f t="shared" si="10"/>
        <v>0</v>
      </c>
      <c r="N14" s="609">
        <f t="shared" si="10"/>
        <v>0</v>
      </c>
      <c r="O14" s="607">
        <f t="shared" si="10"/>
        <v>36976</v>
      </c>
      <c r="P14" s="606">
        <f t="shared" si="10"/>
        <v>36976</v>
      </c>
      <c r="Q14" s="609">
        <f t="shared" si="9"/>
        <v>0</v>
      </c>
      <c r="R14" s="607">
        <f t="shared" si="9"/>
        <v>0</v>
      </c>
      <c r="S14" s="606">
        <f t="shared" si="9"/>
        <v>0</v>
      </c>
      <c r="T14" s="619">
        <f>SUM(T4:T13)</f>
        <v>0</v>
      </c>
      <c r="U14" s="620">
        <f>SUM(U4:U13)</f>
        <v>459769</v>
      </c>
      <c r="V14" s="621">
        <f>SUM(V4:V13)</f>
        <v>459769</v>
      </c>
    </row>
    <row r="15" spans="1:23" ht="15.75" thickBot="1" x14ac:dyDescent="0.3">
      <c r="A15" s="618" t="s">
        <v>159</v>
      </c>
      <c r="B15" s="617"/>
      <c r="C15" s="615"/>
      <c r="D15" s="613">
        <f>D4+NPV(Faktory!$D$5,D5:D13)</f>
        <v>0</v>
      </c>
      <c r="E15" s="617"/>
      <c r="F15" s="615"/>
      <c r="G15" s="613">
        <f>G4+NPV(Faktory!$D$5,G5:G13)</f>
        <v>0</v>
      </c>
      <c r="H15" s="617"/>
      <c r="I15" s="615"/>
      <c r="J15" s="613">
        <f>J4+NPV(Faktory!$D$5,J5:J13)</f>
        <v>422793</v>
      </c>
      <c r="K15" s="617"/>
      <c r="L15" s="615"/>
      <c r="M15" s="613">
        <f>M4+NPV(Faktory!$D$5,M5:M13)</f>
        <v>0</v>
      </c>
      <c r="N15" s="617"/>
      <c r="O15" s="615"/>
      <c r="P15" s="613">
        <f>P4+NPV(Faktory!$D$5,P5:P13)</f>
        <v>36976</v>
      </c>
      <c r="Q15" s="617"/>
      <c r="R15" s="615"/>
      <c r="S15" s="613">
        <f>S4+NPV(Faktory!$D$5,S5:S13)</f>
        <v>0</v>
      </c>
      <c r="T15" s="622"/>
      <c r="U15" s="623"/>
      <c r="V15" s="624">
        <f>V4+NPV(Faktory!$D$5,V5:V13)</f>
        <v>459769</v>
      </c>
    </row>
    <row r="16" spans="1:23" x14ac:dyDescent="0.25">
      <c r="A16" s="146"/>
      <c r="B16" s="146"/>
      <c r="C16" s="146"/>
      <c r="D16" s="162"/>
      <c r="E16" s="146"/>
      <c r="F16" s="146"/>
      <c r="G16" s="162"/>
      <c r="H16" s="146"/>
      <c r="I16" s="146"/>
      <c r="J16" s="162"/>
      <c r="K16" s="162"/>
      <c r="L16" s="162"/>
      <c r="M16" s="162"/>
      <c r="N16" s="162"/>
      <c r="O16" s="162"/>
      <c r="P16" s="162"/>
      <c r="Q16" s="146"/>
      <c r="R16" s="146"/>
      <c r="S16" s="162"/>
      <c r="T16" s="183"/>
      <c r="U16" s="183"/>
      <c r="V16" s="183"/>
    </row>
    <row r="17" spans="1:2" x14ac:dyDescent="0.25">
      <c r="A17" s="107"/>
      <c r="B17" s="108" t="s">
        <v>173</v>
      </c>
    </row>
    <row r="22" spans="1:2" x14ac:dyDescent="0.25">
      <c r="B22" s="184"/>
    </row>
  </sheetData>
  <mergeCells count="10">
    <mergeCell ref="Q1:S1"/>
    <mergeCell ref="T1:V1"/>
    <mergeCell ref="B2:D2"/>
    <mergeCell ref="E2:G2"/>
    <mergeCell ref="H2:J2"/>
    <mergeCell ref="Q2:S2"/>
    <mergeCell ref="N1:P1"/>
    <mergeCell ref="N2:P2"/>
    <mergeCell ref="K2:M2"/>
    <mergeCell ref="B1:M1"/>
  </mergeCells>
  <pageMargins left="0.7" right="0.7" top="0.75" bottom="0.75" header="0.3" footer="0.3"/>
  <pageSetup paperSize="9" scale="2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CC"/>
  </sheetPr>
  <dimension ref="A1:S136"/>
  <sheetViews>
    <sheetView view="pageBreakPreview" zoomScale="60" zoomScaleNormal="80" workbookViewId="0">
      <selection activeCell="D6" sqref="D6:R136"/>
    </sheetView>
  </sheetViews>
  <sheetFormatPr defaultColWidth="9.140625" defaultRowHeight="15" x14ac:dyDescent="0.25"/>
  <cols>
    <col min="1" max="1" width="19.140625" style="419" customWidth="1"/>
    <col min="2" max="2" width="9.85546875" style="419" bestFit="1" customWidth="1"/>
    <col min="3" max="3" width="8.85546875" style="419" bestFit="1" customWidth="1"/>
    <col min="4" max="4" width="14.42578125" style="419" bestFit="1" customWidth="1"/>
    <col min="5" max="5" width="15.7109375" style="419" bestFit="1" customWidth="1"/>
    <col min="6" max="6" width="14.42578125" style="419" bestFit="1" customWidth="1"/>
    <col min="7" max="7" width="14.42578125" style="465" bestFit="1" customWidth="1"/>
    <col min="8" max="8" width="14.7109375" style="522" customWidth="1"/>
    <col min="9" max="9" width="14.42578125" style="465" bestFit="1" customWidth="1"/>
    <col min="10" max="10" width="12.85546875" style="419" bestFit="1" customWidth="1"/>
    <col min="11" max="11" width="14.42578125" style="419" bestFit="1" customWidth="1"/>
    <col min="12" max="12" width="12.85546875" style="419" bestFit="1" customWidth="1"/>
    <col min="13" max="13" width="10.28515625" style="523" customWidth="1"/>
    <col min="14" max="14" width="14.42578125" style="522" bestFit="1" customWidth="1"/>
    <col min="15" max="15" width="14.42578125" style="465" bestFit="1" customWidth="1"/>
    <col min="16" max="16" width="10.28515625" style="523" customWidth="1"/>
    <col min="17" max="17" width="10.28515625" style="522" customWidth="1"/>
    <col min="18" max="18" width="10.28515625" style="465" customWidth="1"/>
    <col min="19" max="19" width="14.7109375" style="500" customWidth="1"/>
    <col min="20" max="22" width="9.140625" style="419"/>
    <col min="23" max="23" width="12.42578125" style="419" bestFit="1" customWidth="1"/>
    <col min="24" max="258" width="9.140625" style="419"/>
    <col min="259" max="259" width="1.7109375" style="419" customWidth="1"/>
    <col min="260" max="260" width="19.140625" style="419" customWidth="1"/>
    <col min="261" max="261" width="35.140625" style="419" customWidth="1"/>
    <col min="262" max="262" width="9.85546875" style="419" bestFit="1" customWidth="1"/>
    <col min="263" max="263" width="8.85546875" style="419" bestFit="1" customWidth="1"/>
    <col min="264" max="274" width="10.28515625" style="419" customWidth="1"/>
    <col min="275" max="514" width="9.140625" style="419"/>
    <col min="515" max="515" width="1.7109375" style="419" customWidth="1"/>
    <col min="516" max="516" width="19.140625" style="419" customWidth="1"/>
    <col min="517" max="517" width="35.140625" style="419" customWidth="1"/>
    <col min="518" max="518" width="9.85546875" style="419" bestFit="1" customWidth="1"/>
    <col min="519" max="519" width="8.85546875" style="419" bestFit="1" customWidth="1"/>
    <col min="520" max="530" width="10.28515625" style="419" customWidth="1"/>
    <col min="531" max="770" width="9.140625" style="419"/>
    <col min="771" max="771" width="1.7109375" style="419" customWidth="1"/>
    <col min="772" max="772" width="19.140625" style="419" customWidth="1"/>
    <col min="773" max="773" width="35.140625" style="419" customWidth="1"/>
    <col min="774" max="774" width="9.85546875" style="419" bestFit="1" customWidth="1"/>
    <col min="775" max="775" width="8.85546875" style="419" bestFit="1" customWidth="1"/>
    <col min="776" max="786" width="10.28515625" style="419" customWidth="1"/>
    <col min="787" max="1026" width="9.140625" style="419"/>
    <col min="1027" max="1027" width="1.7109375" style="419" customWidth="1"/>
    <col min="1028" max="1028" width="19.140625" style="419" customWidth="1"/>
    <col min="1029" max="1029" width="35.140625" style="419" customWidth="1"/>
    <col min="1030" max="1030" width="9.85546875" style="419" bestFit="1" customWidth="1"/>
    <col min="1031" max="1031" width="8.85546875" style="419" bestFit="1" customWidth="1"/>
    <col min="1032" max="1042" width="10.28515625" style="419" customWidth="1"/>
    <col min="1043" max="1282" width="9.140625" style="419"/>
    <col min="1283" max="1283" width="1.7109375" style="419" customWidth="1"/>
    <col min="1284" max="1284" width="19.140625" style="419" customWidth="1"/>
    <col min="1285" max="1285" width="35.140625" style="419" customWidth="1"/>
    <col min="1286" max="1286" width="9.85546875" style="419" bestFit="1" customWidth="1"/>
    <col min="1287" max="1287" width="8.85546875" style="419" bestFit="1" customWidth="1"/>
    <col min="1288" max="1298" width="10.28515625" style="419" customWidth="1"/>
    <col min="1299" max="1538" width="9.140625" style="419"/>
    <col min="1539" max="1539" width="1.7109375" style="419" customWidth="1"/>
    <col min="1540" max="1540" width="19.140625" style="419" customWidth="1"/>
    <col min="1541" max="1541" width="35.140625" style="419" customWidth="1"/>
    <col min="1542" max="1542" width="9.85546875" style="419" bestFit="1" customWidth="1"/>
    <col min="1543" max="1543" width="8.85546875" style="419" bestFit="1" customWidth="1"/>
    <col min="1544" max="1554" width="10.28515625" style="419" customWidth="1"/>
    <col min="1555" max="1794" width="9.140625" style="419"/>
    <col min="1795" max="1795" width="1.7109375" style="419" customWidth="1"/>
    <col min="1796" max="1796" width="19.140625" style="419" customWidth="1"/>
    <col min="1797" max="1797" width="35.140625" style="419" customWidth="1"/>
    <col min="1798" max="1798" width="9.85546875" style="419" bestFit="1" customWidth="1"/>
    <col min="1799" max="1799" width="8.85546875" style="419" bestFit="1" customWidth="1"/>
    <col min="1800" max="1810" width="10.28515625" style="419" customWidth="1"/>
    <col min="1811" max="2050" width="9.140625" style="419"/>
    <col min="2051" max="2051" width="1.7109375" style="419" customWidth="1"/>
    <col min="2052" max="2052" width="19.140625" style="419" customWidth="1"/>
    <col min="2053" max="2053" width="35.140625" style="419" customWidth="1"/>
    <col min="2054" max="2054" width="9.85546875" style="419" bestFit="1" customWidth="1"/>
    <col min="2055" max="2055" width="8.85546875" style="419" bestFit="1" customWidth="1"/>
    <col min="2056" max="2066" width="10.28515625" style="419" customWidth="1"/>
    <col min="2067" max="2306" width="9.140625" style="419"/>
    <col min="2307" max="2307" width="1.7109375" style="419" customWidth="1"/>
    <col min="2308" max="2308" width="19.140625" style="419" customWidth="1"/>
    <col min="2309" max="2309" width="35.140625" style="419" customWidth="1"/>
    <col min="2310" max="2310" width="9.85546875" style="419" bestFit="1" customWidth="1"/>
    <col min="2311" max="2311" width="8.85546875" style="419" bestFit="1" customWidth="1"/>
    <col min="2312" max="2322" width="10.28515625" style="419" customWidth="1"/>
    <col min="2323" max="2562" width="9.140625" style="419"/>
    <col min="2563" max="2563" width="1.7109375" style="419" customWidth="1"/>
    <col min="2564" max="2564" width="19.140625" style="419" customWidth="1"/>
    <col min="2565" max="2565" width="35.140625" style="419" customWidth="1"/>
    <col min="2566" max="2566" width="9.85546875" style="419" bestFit="1" customWidth="1"/>
    <col min="2567" max="2567" width="8.85546875" style="419" bestFit="1" customWidth="1"/>
    <col min="2568" max="2578" width="10.28515625" style="419" customWidth="1"/>
    <col min="2579" max="2818" width="9.140625" style="419"/>
    <col min="2819" max="2819" width="1.7109375" style="419" customWidth="1"/>
    <col min="2820" max="2820" width="19.140625" style="419" customWidth="1"/>
    <col min="2821" max="2821" width="35.140625" style="419" customWidth="1"/>
    <col min="2822" max="2822" width="9.85546875" style="419" bestFit="1" customWidth="1"/>
    <col min="2823" max="2823" width="8.85546875" style="419" bestFit="1" customWidth="1"/>
    <col min="2824" max="2834" width="10.28515625" style="419" customWidth="1"/>
    <col min="2835" max="3074" width="9.140625" style="419"/>
    <col min="3075" max="3075" width="1.7109375" style="419" customWidth="1"/>
    <col min="3076" max="3076" width="19.140625" style="419" customWidth="1"/>
    <col min="3077" max="3077" width="35.140625" style="419" customWidth="1"/>
    <col min="3078" max="3078" width="9.85546875" style="419" bestFit="1" customWidth="1"/>
    <col min="3079" max="3079" width="8.85546875" style="419" bestFit="1" customWidth="1"/>
    <col min="3080" max="3090" width="10.28515625" style="419" customWidth="1"/>
    <col min="3091" max="3330" width="9.140625" style="419"/>
    <col min="3331" max="3331" width="1.7109375" style="419" customWidth="1"/>
    <col min="3332" max="3332" width="19.140625" style="419" customWidth="1"/>
    <col min="3333" max="3333" width="35.140625" style="419" customWidth="1"/>
    <col min="3334" max="3334" width="9.85546875" style="419" bestFit="1" customWidth="1"/>
    <col min="3335" max="3335" width="8.85546875" style="419" bestFit="1" customWidth="1"/>
    <col min="3336" max="3346" width="10.28515625" style="419" customWidth="1"/>
    <col min="3347" max="3586" width="9.140625" style="419"/>
    <col min="3587" max="3587" width="1.7109375" style="419" customWidth="1"/>
    <col min="3588" max="3588" width="19.140625" style="419" customWidth="1"/>
    <col min="3589" max="3589" width="35.140625" style="419" customWidth="1"/>
    <col min="3590" max="3590" width="9.85546875" style="419" bestFit="1" customWidth="1"/>
    <col min="3591" max="3591" width="8.85546875" style="419" bestFit="1" customWidth="1"/>
    <col min="3592" max="3602" width="10.28515625" style="419" customWidth="1"/>
    <col min="3603" max="3842" width="9.140625" style="419"/>
    <col min="3843" max="3843" width="1.7109375" style="419" customWidth="1"/>
    <col min="3844" max="3844" width="19.140625" style="419" customWidth="1"/>
    <col min="3845" max="3845" width="35.140625" style="419" customWidth="1"/>
    <col min="3846" max="3846" width="9.85546875" style="419" bestFit="1" customWidth="1"/>
    <col min="3847" max="3847" width="8.85546875" style="419" bestFit="1" customWidth="1"/>
    <col min="3848" max="3858" width="10.28515625" style="419" customWidth="1"/>
    <col min="3859" max="4098" width="9.140625" style="419"/>
    <col min="4099" max="4099" width="1.7109375" style="419" customWidth="1"/>
    <col min="4100" max="4100" width="19.140625" style="419" customWidth="1"/>
    <col min="4101" max="4101" width="35.140625" style="419" customWidth="1"/>
    <col min="4102" max="4102" width="9.85546875" style="419" bestFit="1" customWidth="1"/>
    <col min="4103" max="4103" width="8.85546875" style="419" bestFit="1" customWidth="1"/>
    <col min="4104" max="4114" width="10.28515625" style="419" customWidth="1"/>
    <col min="4115" max="4354" width="9.140625" style="419"/>
    <col min="4355" max="4355" width="1.7109375" style="419" customWidth="1"/>
    <col min="4356" max="4356" width="19.140625" style="419" customWidth="1"/>
    <col min="4357" max="4357" width="35.140625" style="419" customWidth="1"/>
    <col min="4358" max="4358" width="9.85546875" style="419" bestFit="1" customWidth="1"/>
    <col min="4359" max="4359" width="8.85546875" style="419" bestFit="1" customWidth="1"/>
    <col min="4360" max="4370" width="10.28515625" style="419" customWidth="1"/>
    <col min="4371" max="4610" width="9.140625" style="419"/>
    <col min="4611" max="4611" width="1.7109375" style="419" customWidth="1"/>
    <col min="4612" max="4612" width="19.140625" style="419" customWidth="1"/>
    <col min="4613" max="4613" width="35.140625" style="419" customWidth="1"/>
    <col min="4614" max="4614" width="9.85546875" style="419" bestFit="1" customWidth="1"/>
    <col min="4615" max="4615" width="8.85546875" style="419" bestFit="1" customWidth="1"/>
    <col min="4616" max="4626" width="10.28515625" style="419" customWidth="1"/>
    <col min="4627" max="4866" width="9.140625" style="419"/>
    <col min="4867" max="4867" width="1.7109375" style="419" customWidth="1"/>
    <col min="4868" max="4868" width="19.140625" style="419" customWidth="1"/>
    <col min="4869" max="4869" width="35.140625" style="419" customWidth="1"/>
    <col min="4870" max="4870" width="9.85546875" style="419" bestFit="1" customWidth="1"/>
    <col min="4871" max="4871" width="8.85546875" style="419" bestFit="1" customWidth="1"/>
    <col min="4872" max="4882" width="10.28515625" style="419" customWidth="1"/>
    <col min="4883" max="5122" width="9.140625" style="419"/>
    <col min="5123" max="5123" width="1.7109375" style="419" customWidth="1"/>
    <col min="5124" max="5124" width="19.140625" style="419" customWidth="1"/>
    <col min="5125" max="5125" width="35.140625" style="419" customWidth="1"/>
    <col min="5126" max="5126" width="9.85546875" style="419" bestFit="1" customWidth="1"/>
    <col min="5127" max="5127" width="8.85546875" style="419" bestFit="1" customWidth="1"/>
    <col min="5128" max="5138" width="10.28515625" style="419" customWidth="1"/>
    <col min="5139" max="5378" width="9.140625" style="419"/>
    <col min="5379" max="5379" width="1.7109375" style="419" customWidth="1"/>
    <col min="5380" max="5380" width="19.140625" style="419" customWidth="1"/>
    <col min="5381" max="5381" width="35.140625" style="419" customWidth="1"/>
    <col min="5382" max="5382" width="9.85546875" style="419" bestFit="1" customWidth="1"/>
    <col min="5383" max="5383" width="8.85546875" style="419" bestFit="1" customWidth="1"/>
    <col min="5384" max="5394" width="10.28515625" style="419" customWidth="1"/>
    <col min="5395" max="5634" width="9.140625" style="419"/>
    <col min="5635" max="5635" width="1.7109375" style="419" customWidth="1"/>
    <col min="5636" max="5636" width="19.140625" style="419" customWidth="1"/>
    <col min="5637" max="5637" width="35.140625" style="419" customWidth="1"/>
    <col min="5638" max="5638" width="9.85546875" style="419" bestFit="1" customWidth="1"/>
    <col min="5639" max="5639" width="8.85546875" style="419" bestFit="1" customWidth="1"/>
    <col min="5640" max="5650" width="10.28515625" style="419" customWidth="1"/>
    <col min="5651" max="5890" width="9.140625" style="419"/>
    <col min="5891" max="5891" width="1.7109375" style="419" customWidth="1"/>
    <col min="5892" max="5892" width="19.140625" style="419" customWidth="1"/>
    <col min="5893" max="5893" width="35.140625" style="419" customWidth="1"/>
    <col min="5894" max="5894" width="9.85546875" style="419" bestFit="1" customWidth="1"/>
    <col min="5895" max="5895" width="8.85546875" style="419" bestFit="1" customWidth="1"/>
    <col min="5896" max="5906" width="10.28515625" style="419" customWidth="1"/>
    <col min="5907" max="6146" width="9.140625" style="419"/>
    <col min="6147" max="6147" width="1.7109375" style="419" customWidth="1"/>
    <col min="6148" max="6148" width="19.140625" style="419" customWidth="1"/>
    <col min="6149" max="6149" width="35.140625" style="419" customWidth="1"/>
    <col min="6150" max="6150" width="9.85546875" style="419" bestFit="1" customWidth="1"/>
    <col min="6151" max="6151" width="8.85546875" style="419" bestFit="1" customWidth="1"/>
    <col min="6152" max="6162" width="10.28515625" style="419" customWidth="1"/>
    <col min="6163" max="6402" width="9.140625" style="419"/>
    <col min="6403" max="6403" width="1.7109375" style="419" customWidth="1"/>
    <col min="6404" max="6404" width="19.140625" style="419" customWidth="1"/>
    <col min="6405" max="6405" width="35.140625" style="419" customWidth="1"/>
    <col min="6406" max="6406" width="9.85546875" style="419" bestFit="1" customWidth="1"/>
    <col min="6407" max="6407" width="8.85546875" style="419" bestFit="1" customWidth="1"/>
    <col min="6408" max="6418" width="10.28515625" style="419" customWidth="1"/>
    <col min="6419" max="6658" width="9.140625" style="419"/>
    <col min="6659" max="6659" width="1.7109375" style="419" customWidth="1"/>
    <col min="6660" max="6660" width="19.140625" style="419" customWidth="1"/>
    <col min="6661" max="6661" width="35.140625" style="419" customWidth="1"/>
    <col min="6662" max="6662" width="9.85546875" style="419" bestFit="1" customWidth="1"/>
    <col min="6663" max="6663" width="8.85546875" style="419" bestFit="1" customWidth="1"/>
    <col min="6664" max="6674" width="10.28515625" style="419" customWidth="1"/>
    <col min="6675" max="6914" width="9.140625" style="419"/>
    <col min="6915" max="6915" width="1.7109375" style="419" customWidth="1"/>
    <col min="6916" max="6916" width="19.140625" style="419" customWidth="1"/>
    <col min="6917" max="6917" width="35.140625" style="419" customWidth="1"/>
    <col min="6918" max="6918" width="9.85546875" style="419" bestFit="1" customWidth="1"/>
    <col min="6919" max="6919" width="8.85546875" style="419" bestFit="1" customWidth="1"/>
    <col min="6920" max="6930" width="10.28515625" style="419" customWidth="1"/>
    <col min="6931" max="7170" width="9.140625" style="419"/>
    <col min="7171" max="7171" width="1.7109375" style="419" customWidth="1"/>
    <col min="7172" max="7172" width="19.140625" style="419" customWidth="1"/>
    <col min="7173" max="7173" width="35.140625" style="419" customWidth="1"/>
    <col min="7174" max="7174" width="9.85546875" style="419" bestFit="1" customWidth="1"/>
    <col min="7175" max="7175" width="8.85546875" style="419" bestFit="1" customWidth="1"/>
    <col min="7176" max="7186" width="10.28515625" style="419" customWidth="1"/>
    <col min="7187" max="7426" width="9.140625" style="419"/>
    <col min="7427" max="7427" width="1.7109375" style="419" customWidth="1"/>
    <col min="7428" max="7428" width="19.140625" style="419" customWidth="1"/>
    <col min="7429" max="7429" width="35.140625" style="419" customWidth="1"/>
    <col min="7430" max="7430" width="9.85546875" style="419" bestFit="1" customWidth="1"/>
    <col min="7431" max="7431" width="8.85546875" style="419" bestFit="1" customWidth="1"/>
    <col min="7432" max="7442" width="10.28515625" style="419" customWidth="1"/>
    <col min="7443" max="7682" width="9.140625" style="419"/>
    <col min="7683" max="7683" width="1.7109375" style="419" customWidth="1"/>
    <col min="7684" max="7684" width="19.140625" style="419" customWidth="1"/>
    <col min="7685" max="7685" width="35.140625" style="419" customWidth="1"/>
    <col min="7686" max="7686" width="9.85546875" style="419" bestFit="1" customWidth="1"/>
    <col min="7687" max="7687" width="8.85546875" style="419" bestFit="1" customWidth="1"/>
    <col min="7688" max="7698" width="10.28515625" style="419" customWidth="1"/>
    <col min="7699" max="7938" width="9.140625" style="419"/>
    <col min="7939" max="7939" width="1.7109375" style="419" customWidth="1"/>
    <col min="7940" max="7940" width="19.140625" style="419" customWidth="1"/>
    <col min="7941" max="7941" width="35.140625" style="419" customWidth="1"/>
    <col min="7942" max="7942" width="9.85546875" style="419" bestFit="1" customWidth="1"/>
    <col min="7943" max="7943" width="8.85546875" style="419" bestFit="1" customWidth="1"/>
    <col min="7944" max="7954" width="10.28515625" style="419" customWidth="1"/>
    <col min="7955" max="8194" width="9.140625" style="419"/>
    <col min="8195" max="8195" width="1.7109375" style="419" customWidth="1"/>
    <col min="8196" max="8196" width="19.140625" style="419" customWidth="1"/>
    <col min="8197" max="8197" width="35.140625" style="419" customWidth="1"/>
    <col min="8198" max="8198" width="9.85546875" style="419" bestFit="1" customWidth="1"/>
    <col min="8199" max="8199" width="8.85546875" style="419" bestFit="1" customWidth="1"/>
    <col min="8200" max="8210" width="10.28515625" style="419" customWidth="1"/>
    <col min="8211" max="8450" width="9.140625" style="419"/>
    <col min="8451" max="8451" width="1.7109375" style="419" customWidth="1"/>
    <col min="8452" max="8452" width="19.140625" style="419" customWidth="1"/>
    <col min="8453" max="8453" width="35.140625" style="419" customWidth="1"/>
    <col min="8454" max="8454" width="9.85546875" style="419" bestFit="1" customWidth="1"/>
    <col min="8455" max="8455" width="8.85546875" style="419" bestFit="1" customWidth="1"/>
    <col min="8456" max="8466" width="10.28515625" style="419" customWidth="1"/>
    <col min="8467" max="8706" width="9.140625" style="419"/>
    <col min="8707" max="8707" width="1.7109375" style="419" customWidth="1"/>
    <col min="8708" max="8708" width="19.140625" style="419" customWidth="1"/>
    <col min="8709" max="8709" width="35.140625" style="419" customWidth="1"/>
    <col min="8710" max="8710" width="9.85546875" style="419" bestFit="1" customWidth="1"/>
    <col min="8711" max="8711" width="8.85546875" style="419" bestFit="1" customWidth="1"/>
    <col min="8712" max="8722" width="10.28515625" style="419" customWidth="1"/>
    <col min="8723" max="8962" width="9.140625" style="419"/>
    <col min="8963" max="8963" width="1.7109375" style="419" customWidth="1"/>
    <col min="8964" max="8964" width="19.140625" style="419" customWidth="1"/>
    <col min="8965" max="8965" width="35.140625" style="419" customWidth="1"/>
    <col min="8966" max="8966" width="9.85546875" style="419" bestFit="1" customWidth="1"/>
    <col min="8967" max="8967" width="8.85546875" style="419" bestFit="1" customWidth="1"/>
    <col min="8968" max="8978" width="10.28515625" style="419" customWidth="1"/>
    <col min="8979" max="9218" width="9.140625" style="419"/>
    <col min="9219" max="9219" width="1.7109375" style="419" customWidth="1"/>
    <col min="9220" max="9220" width="19.140625" style="419" customWidth="1"/>
    <col min="9221" max="9221" width="35.140625" style="419" customWidth="1"/>
    <col min="9222" max="9222" width="9.85546875" style="419" bestFit="1" customWidth="1"/>
    <col min="9223" max="9223" width="8.85546875" style="419" bestFit="1" customWidth="1"/>
    <col min="9224" max="9234" width="10.28515625" style="419" customWidth="1"/>
    <col min="9235" max="9474" width="9.140625" style="419"/>
    <col min="9475" max="9475" width="1.7109375" style="419" customWidth="1"/>
    <col min="9476" max="9476" width="19.140625" style="419" customWidth="1"/>
    <col min="9477" max="9477" width="35.140625" style="419" customWidth="1"/>
    <col min="9478" max="9478" width="9.85546875" style="419" bestFit="1" customWidth="1"/>
    <col min="9479" max="9479" width="8.85546875" style="419" bestFit="1" customWidth="1"/>
    <col min="9480" max="9490" width="10.28515625" style="419" customWidth="1"/>
    <col min="9491" max="9730" width="9.140625" style="419"/>
    <col min="9731" max="9731" width="1.7109375" style="419" customWidth="1"/>
    <col min="9732" max="9732" width="19.140625" style="419" customWidth="1"/>
    <col min="9733" max="9733" width="35.140625" style="419" customWidth="1"/>
    <col min="9734" max="9734" width="9.85546875" style="419" bestFit="1" customWidth="1"/>
    <col min="9735" max="9735" width="8.85546875" style="419" bestFit="1" customWidth="1"/>
    <col min="9736" max="9746" width="10.28515625" style="419" customWidth="1"/>
    <col min="9747" max="9986" width="9.140625" style="419"/>
    <col min="9987" max="9987" width="1.7109375" style="419" customWidth="1"/>
    <col min="9988" max="9988" width="19.140625" style="419" customWidth="1"/>
    <col min="9989" max="9989" width="35.140625" style="419" customWidth="1"/>
    <col min="9990" max="9990" width="9.85546875" style="419" bestFit="1" customWidth="1"/>
    <col min="9991" max="9991" width="8.85546875" style="419" bestFit="1" customWidth="1"/>
    <col min="9992" max="10002" width="10.28515625" style="419" customWidth="1"/>
    <col min="10003" max="10242" width="9.140625" style="419"/>
    <col min="10243" max="10243" width="1.7109375" style="419" customWidth="1"/>
    <col min="10244" max="10244" width="19.140625" style="419" customWidth="1"/>
    <col min="10245" max="10245" width="35.140625" style="419" customWidth="1"/>
    <col min="10246" max="10246" width="9.85546875" style="419" bestFit="1" customWidth="1"/>
    <col min="10247" max="10247" width="8.85546875" style="419" bestFit="1" customWidth="1"/>
    <col min="10248" max="10258" width="10.28515625" style="419" customWidth="1"/>
    <col min="10259" max="10498" width="9.140625" style="419"/>
    <col min="10499" max="10499" width="1.7109375" style="419" customWidth="1"/>
    <col min="10500" max="10500" width="19.140625" style="419" customWidth="1"/>
    <col min="10501" max="10501" width="35.140625" style="419" customWidth="1"/>
    <col min="10502" max="10502" width="9.85546875" style="419" bestFit="1" customWidth="1"/>
    <col min="10503" max="10503" width="8.85546875" style="419" bestFit="1" customWidth="1"/>
    <col min="10504" max="10514" width="10.28515625" style="419" customWidth="1"/>
    <col min="10515" max="10754" width="9.140625" style="419"/>
    <col min="10755" max="10755" width="1.7109375" style="419" customWidth="1"/>
    <col min="10756" max="10756" width="19.140625" style="419" customWidth="1"/>
    <col min="10757" max="10757" width="35.140625" style="419" customWidth="1"/>
    <col min="10758" max="10758" width="9.85546875" style="419" bestFit="1" customWidth="1"/>
    <col min="10759" max="10759" width="8.85546875" style="419" bestFit="1" customWidth="1"/>
    <col min="10760" max="10770" width="10.28515625" style="419" customWidth="1"/>
    <col min="10771" max="11010" width="9.140625" style="419"/>
    <col min="11011" max="11011" width="1.7109375" style="419" customWidth="1"/>
    <col min="11012" max="11012" width="19.140625" style="419" customWidth="1"/>
    <col min="11013" max="11013" width="35.140625" style="419" customWidth="1"/>
    <col min="11014" max="11014" width="9.85546875" style="419" bestFit="1" customWidth="1"/>
    <col min="11015" max="11015" width="8.85546875" style="419" bestFit="1" customWidth="1"/>
    <col min="11016" max="11026" width="10.28515625" style="419" customWidth="1"/>
    <col min="11027" max="11266" width="9.140625" style="419"/>
    <col min="11267" max="11267" width="1.7109375" style="419" customWidth="1"/>
    <col min="11268" max="11268" width="19.140625" style="419" customWidth="1"/>
    <col min="11269" max="11269" width="35.140625" style="419" customWidth="1"/>
    <col min="11270" max="11270" width="9.85546875" style="419" bestFit="1" customWidth="1"/>
    <col min="11271" max="11271" width="8.85546875" style="419" bestFit="1" customWidth="1"/>
    <col min="11272" max="11282" width="10.28515625" style="419" customWidth="1"/>
    <col min="11283" max="11522" width="9.140625" style="419"/>
    <col min="11523" max="11523" width="1.7109375" style="419" customWidth="1"/>
    <col min="11524" max="11524" width="19.140625" style="419" customWidth="1"/>
    <col min="11525" max="11525" width="35.140625" style="419" customWidth="1"/>
    <col min="11526" max="11526" width="9.85546875" style="419" bestFit="1" customWidth="1"/>
    <col min="11527" max="11527" width="8.85546875" style="419" bestFit="1" customWidth="1"/>
    <col min="11528" max="11538" width="10.28515625" style="419" customWidth="1"/>
    <col min="11539" max="11778" width="9.140625" style="419"/>
    <col min="11779" max="11779" width="1.7109375" style="419" customWidth="1"/>
    <col min="11780" max="11780" width="19.140625" style="419" customWidth="1"/>
    <col min="11781" max="11781" width="35.140625" style="419" customWidth="1"/>
    <col min="11782" max="11782" width="9.85546875" style="419" bestFit="1" customWidth="1"/>
    <col min="11783" max="11783" width="8.85546875" style="419" bestFit="1" customWidth="1"/>
    <col min="11784" max="11794" width="10.28515625" style="419" customWidth="1"/>
    <col min="11795" max="12034" width="9.140625" style="419"/>
    <col min="12035" max="12035" width="1.7109375" style="419" customWidth="1"/>
    <col min="12036" max="12036" width="19.140625" style="419" customWidth="1"/>
    <col min="12037" max="12037" width="35.140625" style="419" customWidth="1"/>
    <col min="12038" max="12038" width="9.85546875" style="419" bestFit="1" customWidth="1"/>
    <col min="12039" max="12039" width="8.85546875" style="419" bestFit="1" customWidth="1"/>
    <col min="12040" max="12050" width="10.28515625" style="419" customWidth="1"/>
    <col min="12051" max="12290" width="9.140625" style="419"/>
    <col min="12291" max="12291" width="1.7109375" style="419" customWidth="1"/>
    <col min="12292" max="12292" width="19.140625" style="419" customWidth="1"/>
    <col min="12293" max="12293" width="35.140625" style="419" customWidth="1"/>
    <col min="12294" max="12294" width="9.85546875" style="419" bestFit="1" customWidth="1"/>
    <col min="12295" max="12295" width="8.85546875" style="419" bestFit="1" customWidth="1"/>
    <col min="12296" max="12306" width="10.28515625" style="419" customWidth="1"/>
    <col min="12307" max="12546" width="9.140625" style="419"/>
    <col min="12547" max="12547" width="1.7109375" style="419" customWidth="1"/>
    <col min="12548" max="12548" width="19.140625" style="419" customWidth="1"/>
    <col min="12549" max="12549" width="35.140625" style="419" customWidth="1"/>
    <col min="12550" max="12550" width="9.85546875" style="419" bestFit="1" customWidth="1"/>
    <col min="12551" max="12551" width="8.85546875" style="419" bestFit="1" customWidth="1"/>
    <col min="12552" max="12562" width="10.28515625" style="419" customWidth="1"/>
    <col min="12563" max="12802" width="9.140625" style="419"/>
    <col min="12803" max="12803" width="1.7109375" style="419" customWidth="1"/>
    <col min="12804" max="12804" width="19.140625" style="419" customWidth="1"/>
    <col min="12805" max="12805" width="35.140625" style="419" customWidth="1"/>
    <col min="12806" max="12806" width="9.85546875" style="419" bestFit="1" customWidth="1"/>
    <col min="12807" max="12807" width="8.85546875" style="419" bestFit="1" customWidth="1"/>
    <col min="12808" max="12818" width="10.28515625" style="419" customWidth="1"/>
    <col min="12819" max="13058" width="9.140625" style="419"/>
    <col min="13059" max="13059" width="1.7109375" style="419" customWidth="1"/>
    <col min="13060" max="13060" width="19.140625" style="419" customWidth="1"/>
    <col min="13061" max="13061" width="35.140625" style="419" customWidth="1"/>
    <col min="13062" max="13062" width="9.85546875" style="419" bestFit="1" customWidth="1"/>
    <col min="13063" max="13063" width="8.85546875" style="419" bestFit="1" customWidth="1"/>
    <col min="13064" max="13074" width="10.28515625" style="419" customWidth="1"/>
    <col min="13075" max="13314" width="9.140625" style="419"/>
    <col min="13315" max="13315" width="1.7109375" style="419" customWidth="1"/>
    <col min="13316" max="13316" width="19.140625" style="419" customWidth="1"/>
    <col min="13317" max="13317" width="35.140625" style="419" customWidth="1"/>
    <col min="13318" max="13318" width="9.85546875" style="419" bestFit="1" customWidth="1"/>
    <col min="13319" max="13319" width="8.85546875" style="419" bestFit="1" customWidth="1"/>
    <col min="13320" max="13330" width="10.28515625" style="419" customWidth="1"/>
    <col min="13331" max="13570" width="9.140625" style="419"/>
    <col min="13571" max="13571" width="1.7109375" style="419" customWidth="1"/>
    <col min="13572" max="13572" width="19.140625" style="419" customWidth="1"/>
    <col min="13573" max="13573" width="35.140625" style="419" customWidth="1"/>
    <col min="13574" max="13574" width="9.85546875" style="419" bestFit="1" customWidth="1"/>
    <col min="13575" max="13575" width="8.85546875" style="419" bestFit="1" customWidth="1"/>
    <col min="13576" max="13586" width="10.28515625" style="419" customWidth="1"/>
    <col min="13587" max="13826" width="9.140625" style="419"/>
    <col min="13827" max="13827" width="1.7109375" style="419" customWidth="1"/>
    <col min="13828" max="13828" width="19.140625" style="419" customWidth="1"/>
    <col min="13829" max="13829" width="35.140625" style="419" customWidth="1"/>
    <col min="13830" max="13830" width="9.85546875" style="419" bestFit="1" customWidth="1"/>
    <col min="13831" max="13831" width="8.85546875" style="419" bestFit="1" customWidth="1"/>
    <col min="13832" max="13842" width="10.28515625" style="419" customWidth="1"/>
    <col min="13843" max="14082" width="9.140625" style="419"/>
    <col min="14083" max="14083" width="1.7109375" style="419" customWidth="1"/>
    <col min="14084" max="14084" width="19.140625" style="419" customWidth="1"/>
    <col min="14085" max="14085" width="35.140625" style="419" customWidth="1"/>
    <col min="14086" max="14086" width="9.85546875" style="419" bestFit="1" customWidth="1"/>
    <col min="14087" max="14087" width="8.85546875" style="419" bestFit="1" customWidth="1"/>
    <col min="14088" max="14098" width="10.28515625" style="419" customWidth="1"/>
    <col min="14099" max="14338" width="9.140625" style="419"/>
    <col min="14339" max="14339" width="1.7109375" style="419" customWidth="1"/>
    <col min="14340" max="14340" width="19.140625" style="419" customWidth="1"/>
    <col min="14341" max="14341" width="35.140625" style="419" customWidth="1"/>
    <col min="14342" max="14342" width="9.85546875" style="419" bestFit="1" customWidth="1"/>
    <col min="14343" max="14343" width="8.85546875" style="419" bestFit="1" customWidth="1"/>
    <col min="14344" max="14354" width="10.28515625" style="419" customWidth="1"/>
    <col min="14355" max="14594" width="9.140625" style="419"/>
    <col min="14595" max="14595" width="1.7109375" style="419" customWidth="1"/>
    <col min="14596" max="14596" width="19.140625" style="419" customWidth="1"/>
    <col min="14597" max="14597" width="35.140625" style="419" customWidth="1"/>
    <col min="14598" max="14598" width="9.85546875" style="419" bestFit="1" customWidth="1"/>
    <col min="14599" max="14599" width="8.85546875" style="419" bestFit="1" customWidth="1"/>
    <col min="14600" max="14610" width="10.28515625" style="419" customWidth="1"/>
    <col min="14611" max="14850" width="9.140625" style="419"/>
    <col min="14851" max="14851" width="1.7109375" style="419" customWidth="1"/>
    <col min="14852" max="14852" width="19.140625" style="419" customWidth="1"/>
    <col min="14853" max="14853" width="35.140625" style="419" customWidth="1"/>
    <col min="14854" max="14854" width="9.85546875" style="419" bestFit="1" customWidth="1"/>
    <col min="14855" max="14855" width="8.85546875" style="419" bestFit="1" customWidth="1"/>
    <col min="14856" max="14866" width="10.28515625" style="419" customWidth="1"/>
    <col min="14867" max="15106" width="9.140625" style="419"/>
    <col min="15107" max="15107" width="1.7109375" style="419" customWidth="1"/>
    <col min="15108" max="15108" width="19.140625" style="419" customWidth="1"/>
    <col min="15109" max="15109" width="35.140625" style="419" customWidth="1"/>
    <col min="15110" max="15110" width="9.85546875" style="419" bestFit="1" customWidth="1"/>
    <col min="15111" max="15111" width="8.85546875" style="419" bestFit="1" customWidth="1"/>
    <col min="15112" max="15122" width="10.28515625" style="419" customWidth="1"/>
    <col min="15123" max="15362" width="9.140625" style="419"/>
    <col min="15363" max="15363" width="1.7109375" style="419" customWidth="1"/>
    <col min="15364" max="15364" width="19.140625" style="419" customWidth="1"/>
    <col min="15365" max="15365" width="35.140625" style="419" customWidth="1"/>
    <col min="15366" max="15366" width="9.85546875" style="419" bestFit="1" customWidth="1"/>
    <col min="15367" max="15367" width="8.85546875" style="419" bestFit="1" customWidth="1"/>
    <col min="15368" max="15378" width="10.28515625" style="419" customWidth="1"/>
    <col min="15379" max="15618" width="9.140625" style="419"/>
    <col min="15619" max="15619" width="1.7109375" style="419" customWidth="1"/>
    <col min="15620" max="15620" width="19.140625" style="419" customWidth="1"/>
    <col min="15621" max="15621" width="35.140625" style="419" customWidth="1"/>
    <col min="15622" max="15622" width="9.85546875" style="419" bestFit="1" customWidth="1"/>
    <col min="15623" max="15623" width="8.85546875" style="419" bestFit="1" customWidth="1"/>
    <col min="15624" max="15634" width="10.28515625" style="419" customWidth="1"/>
    <col min="15635" max="15874" width="9.140625" style="419"/>
    <col min="15875" max="15875" width="1.7109375" style="419" customWidth="1"/>
    <col min="15876" max="15876" width="19.140625" style="419" customWidth="1"/>
    <col min="15877" max="15877" width="35.140625" style="419" customWidth="1"/>
    <col min="15878" max="15878" width="9.85546875" style="419" bestFit="1" customWidth="1"/>
    <col min="15879" max="15879" width="8.85546875" style="419" bestFit="1" customWidth="1"/>
    <col min="15880" max="15890" width="10.28515625" style="419" customWidth="1"/>
    <col min="15891" max="16130" width="9.140625" style="419"/>
    <col min="16131" max="16131" width="1.7109375" style="419" customWidth="1"/>
    <col min="16132" max="16132" width="19.140625" style="419" customWidth="1"/>
    <col min="16133" max="16133" width="35.140625" style="419" customWidth="1"/>
    <col min="16134" max="16134" width="9.85546875" style="419" bestFit="1" customWidth="1"/>
    <col min="16135" max="16135" width="8.85546875" style="419" bestFit="1" customWidth="1"/>
    <col min="16136" max="16146" width="10.28515625" style="419" customWidth="1"/>
    <col min="16147" max="16384" width="9.140625" style="419"/>
  </cols>
  <sheetData>
    <row r="1" spans="1:19" s="394" customFormat="1" ht="36" customHeight="1" x14ac:dyDescent="0.25">
      <c r="A1" s="392"/>
      <c r="B1" s="392"/>
      <c r="C1" s="392"/>
      <c r="D1" s="744" t="s">
        <v>107</v>
      </c>
      <c r="E1" s="745"/>
      <c r="F1" s="746"/>
      <c r="G1" s="726" t="s">
        <v>216</v>
      </c>
      <c r="H1" s="726"/>
      <c r="I1" s="727"/>
      <c r="J1" s="725" t="s">
        <v>162</v>
      </c>
      <c r="K1" s="726"/>
      <c r="L1" s="727"/>
      <c r="M1" s="725" t="s">
        <v>163</v>
      </c>
      <c r="N1" s="726"/>
      <c r="O1" s="727"/>
      <c r="P1" s="725" t="s">
        <v>165</v>
      </c>
      <c r="Q1" s="726"/>
      <c r="R1" s="728"/>
      <c r="S1" s="393"/>
    </row>
    <row r="2" spans="1:19" s="394" customFormat="1" ht="36" customHeight="1" x14ac:dyDescent="0.25">
      <c r="A2" s="392" t="s">
        <v>362</v>
      </c>
      <c r="B2" s="392"/>
      <c r="C2" s="392"/>
      <c r="D2" s="653"/>
      <c r="E2" s="651"/>
      <c r="F2" s="652"/>
      <c r="G2" s="747" t="s">
        <v>363</v>
      </c>
      <c r="H2" s="726"/>
      <c r="I2" s="727"/>
      <c r="J2" s="725" t="s">
        <v>364</v>
      </c>
      <c r="K2" s="726"/>
      <c r="L2" s="727"/>
      <c r="M2" s="725" t="s">
        <v>366</v>
      </c>
      <c r="N2" s="726"/>
      <c r="O2" s="727"/>
      <c r="P2" s="725" t="s">
        <v>365</v>
      </c>
      <c r="Q2" s="726"/>
      <c r="R2" s="728"/>
      <c r="S2" s="393"/>
    </row>
    <row r="3" spans="1:19" s="394" customFormat="1" ht="36" customHeight="1" x14ac:dyDescent="0.25">
      <c r="A3" s="392" t="s">
        <v>227</v>
      </c>
      <c r="B3" s="392"/>
      <c r="C3" s="392"/>
      <c r="D3" s="395"/>
      <c r="E3" s="396"/>
      <c r="F3" s="397"/>
      <c r="G3" s="733" t="str">
        <f>'TCO TO BE- SW'!F1</f>
        <v>Aplikačný modul 1</v>
      </c>
      <c r="H3" s="730"/>
      <c r="I3" s="731"/>
      <c r="J3" s="729" t="str">
        <f>'TCO TO BE- SW'!G1</f>
        <v>Aplikačný modul 2</v>
      </c>
      <c r="K3" s="730"/>
      <c r="L3" s="731"/>
      <c r="M3" s="729" t="str">
        <f>'TCO TO BE- SW'!H1</f>
        <v>Aplikačný modul 3</v>
      </c>
      <c r="N3" s="730"/>
      <c r="O3" s="731"/>
      <c r="P3" s="729" t="str">
        <f>'TCO TO BE- SW'!I1</f>
        <v>Aplikačný modul N</v>
      </c>
      <c r="Q3" s="730"/>
      <c r="R3" s="732"/>
      <c r="S3" s="393"/>
    </row>
    <row r="4" spans="1:19" s="394" customFormat="1" ht="36" customHeight="1" x14ac:dyDescent="0.25">
      <c r="A4" s="392" t="s">
        <v>228</v>
      </c>
      <c r="B4" s="392"/>
      <c r="C4" s="392"/>
      <c r="D4" s="395"/>
      <c r="E4" s="396"/>
      <c r="F4" s="397"/>
      <c r="G4" s="733" t="str">
        <f>'TCO TO BE - HW'!F1</f>
        <v>Aplikačný modul 1</v>
      </c>
      <c r="H4" s="730"/>
      <c r="I4" s="731"/>
      <c r="J4" s="729" t="str">
        <f>'TCO TO BE - HW'!G1</f>
        <v>Aplikačný modul 2</v>
      </c>
      <c r="K4" s="730"/>
      <c r="L4" s="731"/>
      <c r="M4" s="729" t="str">
        <f>'TCO TO BE - HW'!H1</f>
        <v>Aplikačný modul 3</v>
      </c>
      <c r="N4" s="730"/>
      <c r="O4" s="731"/>
      <c r="P4" s="729" t="str">
        <f>'TCO TO BE - HW'!I1</f>
        <v>Aplikačný modul N</v>
      </c>
      <c r="Q4" s="730"/>
      <c r="R4" s="732"/>
      <c r="S4" s="393"/>
    </row>
    <row r="5" spans="1:19" s="408" customFormat="1" ht="15.75" customHeight="1" thickBot="1" x14ac:dyDescent="0.3">
      <c r="A5" s="398" t="s">
        <v>40</v>
      </c>
      <c r="B5" s="398" t="s">
        <v>10</v>
      </c>
      <c r="C5" s="399" t="s">
        <v>23</v>
      </c>
      <c r="D5" s="400" t="s">
        <v>232</v>
      </c>
      <c r="E5" s="401" t="s">
        <v>169</v>
      </c>
      <c r="F5" s="402" t="s">
        <v>158</v>
      </c>
      <c r="G5" s="403" t="s">
        <v>232</v>
      </c>
      <c r="H5" s="403" t="s">
        <v>169</v>
      </c>
      <c r="I5" s="404" t="s">
        <v>158</v>
      </c>
      <c r="J5" s="405" t="s">
        <v>232</v>
      </c>
      <c r="K5" s="403" t="s">
        <v>169</v>
      </c>
      <c r="L5" s="404" t="s">
        <v>158</v>
      </c>
      <c r="M5" s="405" t="s">
        <v>232</v>
      </c>
      <c r="N5" s="403" t="s">
        <v>169</v>
      </c>
      <c r="O5" s="404" t="s">
        <v>158</v>
      </c>
      <c r="P5" s="405" t="s">
        <v>232</v>
      </c>
      <c r="Q5" s="403" t="s">
        <v>169</v>
      </c>
      <c r="R5" s="406" t="s">
        <v>158</v>
      </c>
      <c r="S5" s="407"/>
    </row>
    <row r="6" spans="1:19" ht="14.45" customHeight="1" x14ac:dyDescent="0.25">
      <c r="A6" s="738" t="s">
        <v>328</v>
      </c>
      <c r="B6" s="741" t="s">
        <v>37</v>
      </c>
      <c r="C6" s="409" t="s">
        <v>25</v>
      </c>
      <c r="D6" s="410"/>
      <c r="E6" s="411"/>
      <c r="F6" s="412"/>
      <c r="G6" s="413"/>
      <c r="H6" s="414"/>
      <c r="I6" s="415"/>
      <c r="J6" s="414"/>
      <c r="K6" s="414"/>
      <c r="L6" s="415"/>
      <c r="M6" s="414"/>
      <c r="N6" s="414"/>
      <c r="O6" s="415"/>
      <c r="P6" s="414"/>
      <c r="Q6" s="416"/>
      <c r="R6" s="417"/>
      <c r="S6" s="418">
        <v>0</v>
      </c>
    </row>
    <row r="7" spans="1:19" x14ac:dyDescent="0.25">
      <c r="A7" s="739"/>
      <c r="B7" s="742"/>
      <c r="C7" s="420" t="s">
        <v>26</v>
      </c>
      <c r="D7" s="421"/>
      <c r="E7" s="422"/>
      <c r="F7" s="423"/>
      <c r="G7" s="424"/>
      <c r="H7" s="425"/>
      <c r="I7" s="426"/>
      <c r="J7" s="425"/>
      <c r="K7" s="425"/>
      <c r="L7" s="426"/>
      <c r="M7" s="425"/>
      <c r="N7" s="425"/>
      <c r="O7" s="426"/>
      <c r="P7" s="425"/>
      <c r="Q7" s="427"/>
      <c r="R7" s="428"/>
      <c r="S7" s="418"/>
    </row>
    <row r="8" spans="1:19" x14ac:dyDescent="0.25">
      <c r="A8" s="739"/>
      <c r="B8" s="742"/>
      <c r="C8" s="420" t="s">
        <v>27</v>
      </c>
      <c r="D8" s="421"/>
      <c r="E8" s="422"/>
      <c r="F8" s="423"/>
      <c r="G8" s="424"/>
      <c r="H8" s="425"/>
      <c r="I8" s="426"/>
      <c r="J8" s="425"/>
      <c r="K8" s="425"/>
      <c r="L8" s="426"/>
      <c r="M8" s="425"/>
      <c r="N8" s="425"/>
      <c r="O8" s="426"/>
      <c r="P8" s="425"/>
      <c r="Q8" s="427"/>
      <c r="R8" s="428"/>
      <c r="S8" s="418"/>
    </row>
    <row r="9" spans="1:19" x14ac:dyDescent="0.25">
      <c r="A9" s="739"/>
      <c r="B9" s="742"/>
      <c r="C9" s="420" t="s">
        <v>28</v>
      </c>
      <c r="D9" s="421"/>
      <c r="E9" s="422"/>
      <c r="F9" s="423"/>
      <c r="G9" s="424"/>
      <c r="H9" s="425"/>
      <c r="I9" s="426"/>
      <c r="J9" s="425"/>
      <c r="K9" s="425"/>
      <c r="L9" s="426"/>
      <c r="M9" s="425"/>
      <c r="N9" s="425"/>
      <c r="O9" s="426"/>
      <c r="P9" s="425"/>
      <c r="Q9" s="427"/>
      <c r="R9" s="428"/>
      <c r="S9" s="418"/>
    </row>
    <row r="10" spans="1:19" x14ac:dyDescent="0.25">
      <c r="A10" s="739"/>
      <c r="B10" s="742"/>
      <c r="C10" s="420" t="s">
        <v>29</v>
      </c>
      <c r="D10" s="421"/>
      <c r="E10" s="422"/>
      <c r="F10" s="423"/>
      <c r="G10" s="424"/>
      <c r="H10" s="425"/>
      <c r="I10" s="426"/>
      <c r="J10" s="425"/>
      <c r="K10" s="425"/>
      <c r="L10" s="426"/>
      <c r="M10" s="425"/>
      <c r="N10" s="425"/>
      <c r="O10" s="426"/>
      <c r="P10" s="425"/>
      <c r="Q10" s="427"/>
      <c r="R10" s="428"/>
      <c r="S10" s="418"/>
    </row>
    <row r="11" spans="1:19" x14ac:dyDescent="0.25">
      <c r="A11" s="739"/>
      <c r="B11" s="742"/>
      <c r="C11" s="420" t="s">
        <v>30</v>
      </c>
      <c r="D11" s="421"/>
      <c r="E11" s="422"/>
      <c r="F11" s="423"/>
      <c r="G11" s="424"/>
      <c r="H11" s="425"/>
      <c r="I11" s="426"/>
      <c r="J11" s="425"/>
      <c r="K11" s="425"/>
      <c r="L11" s="426"/>
      <c r="M11" s="425"/>
      <c r="N11" s="425"/>
      <c r="O11" s="426"/>
      <c r="P11" s="425"/>
      <c r="Q11" s="427"/>
      <c r="R11" s="428"/>
      <c r="S11" s="418"/>
    </row>
    <row r="12" spans="1:19" x14ac:dyDescent="0.25">
      <c r="A12" s="739"/>
      <c r="B12" s="742"/>
      <c r="C12" s="420" t="s">
        <v>31</v>
      </c>
      <c r="D12" s="421"/>
      <c r="E12" s="422"/>
      <c r="F12" s="423"/>
      <c r="G12" s="424"/>
      <c r="H12" s="425"/>
      <c r="I12" s="426"/>
      <c r="J12" s="425"/>
      <c r="K12" s="425"/>
      <c r="L12" s="426"/>
      <c r="M12" s="425"/>
      <c r="N12" s="425"/>
      <c r="O12" s="426"/>
      <c r="P12" s="425"/>
      <c r="Q12" s="427"/>
      <c r="R12" s="428"/>
      <c r="S12" s="418"/>
    </row>
    <row r="13" spans="1:19" x14ac:dyDescent="0.25">
      <c r="A13" s="739"/>
      <c r="B13" s="742"/>
      <c r="C13" s="420" t="s">
        <v>32</v>
      </c>
      <c r="D13" s="421"/>
      <c r="E13" s="422"/>
      <c r="F13" s="423"/>
      <c r="G13" s="424"/>
      <c r="H13" s="425"/>
      <c r="I13" s="426"/>
      <c r="J13" s="425"/>
      <c r="K13" s="425"/>
      <c r="L13" s="426"/>
      <c r="M13" s="425"/>
      <c r="N13" s="425"/>
      <c r="O13" s="426"/>
      <c r="P13" s="425"/>
      <c r="Q13" s="427"/>
      <c r="R13" s="428"/>
      <c r="S13" s="418"/>
    </row>
    <row r="14" spans="1:19" x14ac:dyDescent="0.25">
      <c r="A14" s="739"/>
      <c r="B14" s="742"/>
      <c r="C14" s="420" t="s">
        <v>33</v>
      </c>
      <c r="D14" s="421"/>
      <c r="E14" s="422"/>
      <c r="F14" s="423"/>
      <c r="G14" s="424"/>
      <c r="H14" s="425"/>
      <c r="I14" s="426"/>
      <c r="J14" s="425"/>
      <c r="K14" s="425"/>
      <c r="L14" s="426"/>
      <c r="M14" s="425"/>
      <c r="N14" s="425"/>
      <c r="O14" s="426"/>
      <c r="P14" s="425"/>
      <c r="Q14" s="427"/>
      <c r="R14" s="428"/>
      <c r="S14" s="418"/>
    </row>
    <row r="15" spans="1:19" ht="15.75" thickBot="1" x14ac:dyDescent="0.3">
      <c r="A15" s="740"/>
      <c r="B15" s="743"/>
      <c r="C15" s="429" t="s">
        <v>34</v>
      </c>
      <c r="D15" s="430"/>
      <c r="E15" s="431"/>
      <c r="F15" s="432"/>
      <c r="G15" s="433"/>
      <c r="H15" s="434"/>
      <c r="I15" s="435"/>
      <c r="J15" s="434"/>
      <c r="K15" s="434"/>
      <c r="L15" s="435"/>
      <c r="M15" s="434"/>
      <c r="N15" s="434"/>
      <c r="O15" s="435"/>
      <c r="P15" s="434"/>
      <c r="Q15" s="436"/>
      <c r="R15" s="437"/>
      <c r="S15" s="418"/>
    </row>
    <row r="16" spans="1:19" x14ac:dyDescent="0.25">
      <c r="A16" s="738" t="s">
        <v>192</v>
      </c>
      <c r="B16" s="741" t="s">
        <v>13</v>
      </c>
      <c r="C16" s="409" t="s">
        <v>25</v>
      </c>
      <c r="D16" s="438"/>
      <c r="E16" s="439"/>
      <c r="F16" s="440"/>
      <c r="G16" s="441"/>
      <c r="H16" s="442"/>
      <c r="I16" s="443"/>
      <c r="J16" s="442"/>
      <c r="K16" s="442"/>
      <c r="L16" s="443"/>
      <c r="M16" s="442"/>
      <c r="N16" s="442"/>
      <c r="O16" s="443"/>
      <c r="P16" s="442"/>
      <c r="Q16" s="444"/>
      <c r="R16" s="445"/>
      <c r="S16" s="418"/>
    </row>
    <row r="17" spans="1:19" x14ac:dyDescent="0.25">
      <c r="A17" s="739"/>
      <c r="B17" s="742"/>
      <c r="C17" s="420" t="s">
        <v>26</v>
      </c>
      <c r="D17" s="446"/>
      <c r="E17" s="447"/>
      <c r="F17" s="448"/>
      <c r="G17" s="449"/>
      <c r="H17" s="450"/>
      <c r="I17" s="451"/>
      <c r="J17" s="450"/>
      <c r="K17" s="450"/>
      <c r="L17" s="451"/>
      <c r="M17" s="450"/>
      <c r="N17" s="450"/>
      <c r="O17" s="451"/>
      <c r="P17" s="450"/>
      <c r="Q17" s="452"/>
      <c r="R17" s="453"/>
      <c r="S17" s="418"/>
    </row>
    <row r="18" spans="1:19" x14ac:dyDescent="0.25">
      <c r="A18" s="739"/>
      <c r="B18" s="742"/>
      <c r="C18" s="420" t="s">
        <v>27</v>
      </c>
      <c r="D18" s="446"/>
      <c r="E18" s="447"/>
      <c r="F18" s="448"/>
      <c r="G18" s="449"/>
      <c r="H18" s="450"/>
      <c r="I18" s="451"/>
      <c r="J18" s="450"/>
      <c r="K18" s="450"/>
      <c r="L18" s="451"/>
      <c r="M18" s="450"/>
      <c r="N18" s="450"/>
      <c r="O18" s="451"/>
      <c r="P18" s="450"/>
      <c r="Q18" s="452"/>
      <c r="R18" s="453"/>
      <c r="S18" s="418"/>
    </row>
    <row r="19" spans="1:19" x14ac:dyDescent="0.25">
      <c r="A19" s="739"/>
      <c r="B19" s="742"/>
      <c r="C19" s="420" t="s">
        <v>28</v>
      </c>
      <c r="D19" s="446"/>
      <c r="E19" s="447"/>
      <c r="F19" s="448"/>
      <c r="G19" s="449"/>
      <c r="H19" s="450"/>
      <c r="I19" s="451"/>
      <c r="J19" s="450"/>
      <c r="K19" s="450"/>
      <c r="L19" s="451"/>
      <c r="M19" s="450"/>
      <c r="N19" s="450"/>
      <c r="O19" s="451"/>
      <c r="P19" s="450"/>
      <c r="Q19" s="452"/>
      <c r="R19" s="453"/>
      <c r="S19" s="418"/>
    </row>
    <row r="20" spans="1:19" x14ac:dyDescent="0.25">
      <c r="A20" s="739"/>
      <c r="B20" s="742"/>
      <c r="C20" s="420" t="s">
        <v>29</v>
      </c>
      <c r="D20" s="446"/>
      <c r="E20" s="447"/>
      <c r="F20" s="448"/>
      <c r="G20" s="449"/>
      <c r="H20" s="450"/>
      <c r="I20" s="451"/>
      <c r="J20" s="450"/>
      <c r="K20" s="450"/>
      <c r="L20" s="451"/>
      <c r="M20" s="450"/>
      <c r="N20" s="450"/>
      <c r="O20" s="451"/>
      <c r="P20" s="450"/>
      <c r="Q20" s="452"/>
      <c r="R20" s="453"/>
      <c r="S20" s="418"/>
    </row>
    <row r="21" spans="1:19" x14ac:dyDescent="0.25">
      <c r="A21" s="739"/>
      <c r="B21" s="742"/>
      <c r="C21" s="420" t="s">
        <v>30</v>
      </c>
      <c r="D21" s="446"/>
      <c r="E21" s="447"/>
      <c r="F21" s="448"/>
      <c r="G21" s="449"/>
      <c r="H21" s="450"/>
      <c r="I21" s="451"/>
      <c r="J21" s="450"/>
      <c r="K21" s="450"/>
      <c r="L21" s="451"/>
      <c r="M21" s="450"/>
      <c r="N21" s="450"/>
      <c r="O21" s="451"/>
      <c r="P21" s="450"/>
      <c r="Q21" s="452"/>
      <c r="R21" s="453"/>
      <c r="S21" s="418"/>
    </row>
    <row r="22" spans="1:19" x14ac:dyDescent="0.25">
      <c r="A22" s="739"/>
      <c r="B22" s="742"/>
      <c r="C22" s="420" t="s">
        <v>31</v>
      </c>
      <c r="D22" s="446"/>
      <c r="E22" s="447"/>
      <c r="F22" s="448"/>
      <c r="G22" s="449"/>
      <c r="H22" s="450"/>
      <c r="I22" s="451"/>
      <c r="J22" s="450"/>
      <c r="K22" s="450"/>
      <c r="L22" s="451"/>
      <c r="M22" s="450"/>
      <c r="N22" s="450"/>
      <c r="O22" s="451"/>
      <c r="P22" s="450"/>
      <c r="Q22" s="452"/>
      <c r="R22" s="453"/>
      <c r="S22" s="418"/>
    </row>
    <row r="23" spans="1:19" x14ac:dyDescent="0.25">
      <c r="A23" s="739"/>
      <c r="B23" s="742"/>
      <c r="C23" s="420" t="s">
        <v>32</v>
      </c>
      <c r="D23" s="446"/>
      <c r="E23" s="447"/>
      <c r="F23" s="448"/>
      <c r="G23" s="449"/>
      <c r="H23" s="450"/>
      <c r="I23" s="451"/>
      <c r="J23" s="450"/>
      <c r="K23" s="450"/>
      <c r="L23" s="451"/>
      <c r="M23" s="450"/>
      <c r="N23" s="450"/>
      <c r="O23" s="451"/>
      <c r="P23" s="450"/>
      <c r="Q23" s="452"/>
      <c r="R23" s="453"/>
      <c r="S23" s="418"/>
    </row>
    <row r="24" spans="1:19" x14ac:dyDescent="0.25">
      <c r="A24" s="739"/>
      <c r="B24" s="742"/>
      <c r="C24" s="420" t="s">
        <v>33</v>
      </c>
      <c r="D24" s="446"/>
      <c r="E24" s="447"/>
      <c r="F24" s="448"/>
      <c r="G24" s="449"/>
      <c r="H24" s="450"/>
      <c r="I24" s="451"/>
      <c r="J24" s="450"/>
      <c r="K24" s="450"/>
      <c r="L24" s="451"/>
      <c r="M24" s="450"/>
      <c r="N24" s="450"/>
      <c r="O24" s="451"/>
      <c r="P24" s="450"/>
      <c r="Q24" s="452"/>
      <c r="R24" s="453"/>
      <c r="S24" s="418"/>
    </row>
    <row r="25" spans="1:19" ht="15.75" thickBot="1" x14ac:dyDescent="0.3">
      <c r="A25" s="740"/>
      <c r="B25" s="743"/>
      <c r="C25" s="429" t="s">
        <v>34</v>
      </c>
      <c r="D25" s="454"/>
      <c r="E25" s="455"/>
      <c r="F25" s="456"/>
      <c r="G25" s="457"/>
      <c r="H25" s="458"/>
      <c r="I25" s="459"/>
      <c r="J25" s="458"/>
      <c r="K25" s="458"/>
      <c r="L25" s="459"/>
      <c r="M25" s="458"/>
      <c r="N25" s="458"/>
      <c r="O25" s="459"/>
      <c r="P25" s="458"/>
      <c r="Q25" s="460"/>
      <c r="R25" s="461"/>
      <c r="S25" s="418"/>
    </row>
    <row r="26" spans="1:19" s="463" customFormat="1" ht="14.25" customHeight="1" x14ac:dyDescent="0.25">
      <c r="A26" s="738" t="s">
        <v>42</v>
      </c>
      <c r="B26" s="741" t="s">
        <v>13</v>
      </c>
      <c r="C26" s="409" t="s">
        <v>25</v>
      </c>
      <c r="D26" s="438"/>
      <c r="E26" s="439"/>
      <c r="F26" s="440"/>
      <c r="G26" s="441"/>
      <c r="H26" s="442"/>
      <c r="I26" s="443"/>
      <c r="J26" s="442"/>
      <c r="K26" s="442"/>
      <c r="L26" s="443"/>
      <c r="M26" s="442"/>
      <c r="N26" s="442"/>
      <c r="O26" s="443"/>
      <c r="P26" s="442"/>
      <c r="Q26" s="444"/>
      <c r="R26" s="445"/>
      <c r="S26" s="462"/>
    </row>
    <row r="27" spans="1:19" s="465" customFormat="1" x14ac:dyDescent="0.25">
      <c r="A27" s="739"/>
      <c r="B27" s="742"/>
      <c r="C27" s="420" t="s">
        <v>26</v>
      </c>
      <c r="D27" s="446"/>
      <c r="E27" s="447"/>
      <c r="F27" s="448"/>
      <c r="G27" s="449"/>
      <c r="H27" s="450"/>
      <c r="I27" s="451"/>
      <c r="J27" s="450"/>
      <c r="K27" s="450"/>
      <c r="L27" s="451"/>
      <c r="M27" s="450"/>
      <c r="N27" s="450"/>
      <c r="O27" s="451"/>
      <c r="P27" s="450"/>
      <c r="Q27" s="452"/>
      <c r="R27" s="453"/>
      <c r="S27" s="464"/>
    </row>
    <row r="28" spans="1:19" s="465" customFormat="1" x14ac:dyDescent="0.25">
      <c r="A28" s="739"/>
      <c r="B28" s="742"/>
      <c r="C28" s="420" t="s">
        <v>27</v>
      </c>
      <c r="D28" s="446"/>
      <c r="E28" s="447"/>
      <c r="F28" s="448"/>
      <c r="G28" s="449"/>
      <c r="H28" s="450"/>
      <c r="I28" s="451"/>
      <c r="J28" s="450"/>
      <c r="K28" s="450"/>
      <c r="L28" s="451"/>
      <c r="M28" s="450"/>
      <c r="N28" s="450"/>
      <c r="O28" s="451"/>
      <c r="P28" s="450"/>
      <c r="Q28" s="452"/>
      <c r="R28" s="453"/>
      <c r="S28" s="464"/>
    </row>
    <row r="29" spans="1:19" s="465" customFormat="1" x14ac:dyDescent="0.25">
      <c r="A29" s="739"/>
      <c r="B29" s="742"/>
      <c r="C29" s="420" t="s">
        <v>28</v>
      </c>
      <c r="D29" s="446"/>
      <c r="E29" s="447"/>
      <c r="F29" s="448"/>
      <c r="G29" s="449"/>
      <c r="H29" s="450"/>
      <c r="I29" s="451"/>
      <c r="J29" s="450"/>
      <c r="K29" s="450"/>
      <c r="L29" s="451"/>
      <c r="M29" s="450"/>
      <c r="N29" s="450"/>
      <c r="O29" s="451"/>
      <c r="P29" s="450"/>
      <c r="Q29" s="452"/>
      <c r="R29" s="453"/>
      <c r="S29" s="464"/>
    </row>
    <row r="30" spans="1:19" s="465" customFormat="1" x14ac:dyDescent="0.25">
      <c r="A30" s="739"/>
      <c r="B30" s="742"/>
      <c r="C30" s="420" t="s">
        <v>29</v>
      </c>
      <c r="D30" s="446"/>
      <c r="E30" s="447"/>
      <c r="F30" s="448"/>
      <c r="G30" s="449"/>
      <c r="H30" s="450"/>
      <c r="I30" s="451"/>
      <c r="J30" s="450"/>
      <c r="K30" s="450"/>
      <c r="L30" s="451"/>
      <c r="M30" s="450"/>
      <c r="N30" s="450"/>
      <c r="O30" s="451"/>
      <c r="P30" s="450"/>
      <c r="Q30" s="452"/>
      <c r="R30" s="453"/>
      <c r="S30" s="464"/>
    </row>
    <row r="31" spans="1:19" s="465" customFormat="1" x14ac:dyDescent="0.25">
      <c r="A31" s="739"/>
      <c r="B31" s="742"/>
      <c r="C31" s="420" t="s">
        <v>30</v>
      </c>
      <c r="D31" s="446"/>
      <c r="E31" s="447"/>
      <c r="F31" s="448"/>
      <c r="G31" s="449"/>
      <c r="H31" s="450"/>
      <c r="I31" s="451"/>
      <c r="J31" s="450"/>
      <c r="K31" s="450"/>
      <c r="L31" s="451"/>
      <c r="M31" s="450"/>
      <c r="N31" s="450"/>
      <c r="O31" s="451"/>
      <c r="P31" s="450"/>
      <c r="Q31" s="452"/>
      <c r="R31" s="453"/>
      <c r="S31" s="464"/>
    </row>
    <row r="32" spans="1:19" s="465" customFormat="1" x14ac:dyDescent="0.25">
      <c r="A32" s="739"/>
      <c r="B32" s="742"/>
      <c r="C32" s="420" t="s">
        <v>31</v>
      </c>
      <c r="D32" s="446"/>
      <c r="E32" s="447"/>
      <c r="F32" s="448"/>
      <c r="G32" s="449"/>
      <c r="H32" s="450"/>
      <c r="I32" s="451"/>
      <c r="J32" s="450"/>
      <c r="K32" s="450"/>
      <c r="L32" s="451"/>
      <c r="M32" s="450"/>
      <c r="N32" s="450"/>
      <c r="O32" s="451"/>
      <c r="P32" s="450"/>
      <c r="Q32" s="452"/>
      <c r="R32" s="453"/>
      <c r="S32" s="464"/>
    </row>
    <row r="33" spans="1:19" s="465" customFormat="1" x14ac:dyDescent="0.25">
      <c r="A33" s="739"/>
      <c r="B33" s="742"/>
      <c r="C33" s="420" t="s">
        <v>32</v>
      </c>
      <c r="D33" s="446"/>
      <c r="E33" s="447"/>
      <c r="F33" s="448"/>
      <c r="G33" s="449"/>
      <c r="H33" s="450"/>
      <c r="I33" s="451"/>
      <c r="J33" s="450"/>
      <c r="K33" s="450"/>
      <c r="L33" s="451"/>
      <c r="M33" s="450"/>
      <c r="N33" s="450"/>
      <c r="O33" s="451"/>
      <c r="P33" s="450"/>
      <c r="Q33" s="452"/>
      <c r="R33" s="453"/>
      <c r="S33" s="464"/>
    </row>
    <row r="34" spans="1:19" s="465" customFormat="1" x14ac:dyDescent="0.25">
      <c r="A34" s="739"/>
      <c r="B34" s="742"/>
      <c r="C34" s="420" t="s">
        <v>33</v>
      </c>
      <c r="D34" s="446"/>
      <c r="E34" s="447"/>
      <c r="F34" s="448"/>
      <c r="G34" s="449"/>
      <c r="H34" s="450"/>
      <c r="I34" s="451"/>
      <c r="J34" s="450"/>
      <c r="K34" s="450"/>
      <c r="L34" s="451"/>
      <c r="M34" s="450"/>
      <c r="N34" s="450"/>
      <c r="O34" s="451"/>
      <c r="P34" s="450"/>
      <c r="Q34" s="452"/>
      <c r="R34" s="453"/>
      <c r="S34" s="464"/>
    </row>
    <row r="35" spans="1:19" s="465" customFormat="1" ht="15.75" thickBot="1" x14ac:dyDescent="0.3">
      <c r="A35" s="740"/>
      <c r="B35" s="743"/>
      <c r="C35" s="429" t="s">
        <v>34</v>
      </c>
      <c r="D35" s="454"/>
      <c r="E35" s="455"/>
      <c r="F35" s="456"/>
      <c r="G35" s="457"/>
      <c r="H35" s="458"/>
      <c r="I35" s="459"/>
      <c r="J35" s="458"/>
      <c r="K35" s="458"/>
      <c r="L35" s="459"/>
      <c r="M35" s="458"/>
      <c r="N35" s="458"/>
      <c r="O35" s="459"/>
      <c r="P35" s="458"/>
      <c r="Q35" s="460"/>
      <c r="R35" s="461"/>
      <c r="S35" s="464"/>
    </row>
    <row r="36" spans="1:19" s="463" customFormat="1" ht="14.45" customHeight="1" x14ac:dyDescent="0.25">
      <c r="A36" s="738" t="s">
        <v>196</v>
      </c>
      <c r="B36" s="741" t="s">
        <v>189</v>
      </c>
      <c r="C36" s="409" t="s">
        <v>25</v>
      </c>
      <c r="D36" s="438"/>
      <c r="E36" s="439"/>
      <c r="F36" s="440"/>
      <c r="G36" s="441"/>
      <c r="H36" s="442"/>
      <c r="I36" s="443"/>
      <c r="J36" s="442"/>
      <c r="K36" s="442"/>
      <c r="L36" s="443"/>
      <c r="M36" s="442"/>
      <c r="N36" s="442"/>
      <c r="O36" s="443"/>
      <c r="P36" s="442"/>
      <c r="Q36" s="444"/>
      <c r="R36" s="445"/>
      <c r="S36" s="462">
        <f>'Analyza citlivosti - AgendovéIS'!N7</f>
        <v>0</v>
      </c>
    </row>
    <row r="37" spans="1:19" s="465" customFormat="1" x14ac:dyDescent="0.25">
      <c r="A37" s="739"/>
      <c r="B37" s="742"/>
      <c r="C37" s="420" t="s">
        <v>26</v>
      </c>
      <c r="D37" s="446"/>
      <c r="E37" s="447"/>
      <c r="F37" s="448"/>
      <c r="G37" s="449"/>
      <c r="H37" s="450"/>
      <c r="I37" s="451"/>
      <c r="J37" s="450"/>
      <c r="K37" s="450"/>
      <c r="L37" s="451"/>
      <c r="M37" s="450"/>
      <c r="N37" s="450"/>
      <c r="O37" s="451"/>
      <c r="P37" s="450"/>
      <c r="Q37" s="452"/>
      <c r="R37" s="453"/>
      <c r="S37" s="464"/>
    </row>
    <row r="38" spans="1:19" s="465" customFormat="1" x14ac:dyDescent="0.25">
      <c r="A38" s="739"/>
      <c r="B38" s="742"/>
      <c r="C38" s="420" t="s">
        <v>27</v>
      </c>
      <c r="D38" s="446"/>
      <c r="E38" s="447"/>
      <c r="F38" s="448"/>
      <c r="G38" s="449"/>
      <c r="H38" s="450"/>
      <c r="I38" s="451"/>
      <c r="J38" s="450"/>
      <c r="K38" s="450"/>
      <c r="L38" s="451"/>
      <c r="M38" s="450"/>
      <c r="N38" s="450"/>
      <c r="O38" s="451"/>
      <c r="P38" s="450"/>
      <c r="Q38" s="452"/>
      <c r="R38" s="453"/>
      <c r="S38" s="464"/>
    </row>
    <row r="39" spans="1:19" s="465" customFormat="1" x14ac:dyDescent="0.25">
      <c r="A39" s="739"/>
      <c r="B39" s="742"/>
      <c r="C39" s="420" t="s">
        <v>28</v>
      </c>
      <c r="D39" s="446"/>
      <c r="E39" s="447"/>
      <c r="F39" s="448"/>
      <c r="G39" s="449"/>
      <c r="H39" s="450"/>
      <c r="I39" s="451"/>
      <c r="J39" s="450"/>
      <c r="K39" s="450"/>
      <c r="L39" s="451"/>
      <c r="M39" s="450"/>
      <c r="N39" s="450"/>
      <c r="O39" s="451"/>
      <c r="P39" s="450"/>
      <c r="Q39" s="452"/>
      <c r="R39" s="453"/>
      <c r="S39" s="464"/>
    </row>
    <row r="40" spans="1:19" s="465" customFormat="1" x14ac:dyDescent="0.25">
      <c r="A40" s="739"/>
      <c r="B40" s="742"/>
      <c r="C40" s="420" t="s">
        <v>29</v>
      </c>
      <c r="D40" s="446"/>
      <c r="E40" s="447"/>
      <c r="F40" s="448"/>
      <c r="G40" s="449"/>
      <c r="H40" s="450"/>
      <c r="I40" s="451"/>
      <c r="J40" s="450"/>
      <c r="K40" s="450"/>
      <c r="L40" s="451"/>
      <c r="M40" s="450"/>
      <c r="N40" s="450"/>
      <c r="O40" s="451"/>
      <c r="P40" s="450"/>
      <c r="Q40" s="452"/>
      <c r="R40" s="453"/>
      <c r="S40" s="464"/>
    </row>
    <row r="41" spans="1:19" s="465" customFormat="1" x14ac:dyDescent="0.25">
      <c r="A41" s="739"/>
      <c r="B41" s="742"/>
      <c r="C41" s="420" t="s">
        <v>30</v>
      </c>
      <c r="D41" s="446"/>
      <c r="E41" s="447"/>
      <c r="F41" s="448"/>
      <c r="G41" s="449"/>
      <c r="H41" s="450"/>
      <c r="I41" s="451"/>
      <c r="J41" s="450"/>
      <c r="K41" s="450"/>
      <c r="L41" s="451"/>
      <c r="M41" s="450"/>
      <c r="N41" s="450"/>
      <c r="O41" s="451"/>
      <c r="P41" s="450"/>
      <c r="Q41" s="452"/>
      <c r="R41" s="453"/>
      <c r="S41" s="464"/>
    </row>
    <row r="42" spans="1:19" s="465" customFormat="1" x14ac:dyDescent="0.25">
      <c r="A42" s="739"/>
      <c r="B42" s="742"/>
      <c r="C42" s="420" t="s">
        <v>31</v>
      </c>
      <c r="D42" s="446"/>
      <c r="E42" s="447"/>
      <c r="F42" s="448"/>
      <c r="G42" s="449"/>
      <c r="H42" s="450"/>
      <c r="I42" s="451"/>
      <c r="J42" s="450"/>
      <c r="K42" s="450"/>
      <c r="L42" s="451"/>
      <c r="M42" s="450"/>
      <c r="N42" s="450"/>
      <c r="O42" s="451"/>
      <c r="P42" s="450"/>
      <c r="Q42" s="452"/>
      <c r="R42" s="453"/>
      <c r="S42" s="464"/>
    </row>
    <row r="43" spans="1:19" s="465" customFormat="1" x14ac:dyDescent="0.25">
      <c r="A43" s="739"/>
      <c r="B43" s="742"/>
      <c r="C43" s="420" t="s">
        <v>32</v>
      </c>
      <c r="D43" s="446"/>
      <c r="E43" s="447"/>
      <c r="F43" s="448"/>
      <c r="G43" s="449"/>
      <c r="H43" s="450"/>
      <c r="I43" s="451"/>
      <c r="J43" s="450"/>
      <c r="K43" s="450"/>
      <c r="L43" s="451"/>
      <c r="M43" s="450"/>
      <c r="N43" s="450"/>
      <c r="O43" s="451"/>
      <c r="P43" s="450"/>
      <c r="Q43" s="452"/>
      <c r="R43" s="453"/>
      <c r="S43" s="464"/>
    </row>
    <row r="44" spans="1:19" s="465" customFormat="1" x14ac:dyDescent="0.25">
      <c r="A44" s="739"/>
      <c r="B44" s="742"/>
      <c r="C44" s="420" t="s">
        <v>33</v>
      </c>
      <c r="D44" s="446"/>
      <c r="E44" s="447"/>
      <c r="F44" s="448"/>
      <c r="G44" s="449"/>
      <c r="H44" s="450"/>
      <c r="I44" s="451"/>
      <c r="J44" s="450"/>
      <c r="K44" s="450"/>
      <c r="L44" s="451"/>
      <c r="M44" s="450"/>
      <c r="N44" s="450"/>
      <c r="O44" s="451"/>
      <c r="P44" s="450"/>
      <c r="Q44" s="452"/>
      <c r="R44" s="453"/>
      <c r="S44" s="464"/>
    </row>
    <row r="45" spans="1:19" s="465" customFormat="1" ht="15.75" thickBot="1" x14ac:dyDescent="0.3">
      <c r="A45" s="740"/>
      <c r="B45" s="743"/>
      <c r="C45" s="429" t="s">
        <v>34</v>
      </c>
      <c r="D45" s="454"/>
      <c r="E45" s="455"/>
      <c r="F45" s="456"/>
      <c r="G45" s="457"/>
      <c r="H45" s="458"/>
      <c r="I45" s="459"/>
      <c r="J45" s="458"/>
      <c r="K45" s="458"/>
      <c r="L45" s="459"/>
      <c r="M45" s="458"/>
      <c r="N45" s="458"/>
      <c r="O45" s="459"/>
      <c r="P45" s="458"/>
      <c r="Q45" s="460"/>
      <c r="R45" s="461"/>
      <c r="S45" s="464"/>
    </row>
    <row r="46" spans="1:19" s="463" customFormat="1" ht="14.45" customHeight="1" x14ac:dyDescent="0.25">
      <c r="A46" s="738" t="s">
        <v>195</v>
      </c>
      <c r="B46" s="741" t="s">
        <v>38</v>
      </c>
      <c r="C46" s="409" t="s">
        <v>25</v>
      </c>
      <c r="D46" s="438"/>
      <c r="E46" s="439"/>
      <c r="F46" s="440"/>
      <c r="G46" s="441"/>
      <c r="H46" s="442"/>
      <c r="I46" s="443"/>
      <c r="J46" s="442"/>
      <c r="K46" s="442"/>
      <c r="L46" s="443"/>
      <c r="M46" s="442"/>
      <c r="N46" s="442"/>
      <c r="O46" s="443"/>
      <c r="P46" s="442"/>
      <c r="Q46" s="444"/>
      <c r="R46" s="445"/>
      <c r="S46" s="462">
        <f>'Analyza citlivosti - AgendovéIS'!Q7</f>
        <v>0</v>
      </c>
    </row>
    <row r="47" spans="1:19" s="465" customFormat="1" x14ac:dyDescent="0.25">
      <c r="A47" s="739"/>
      <c r="B47" s="742"/>
      <c r="C47" s="420" t="s">
        <v>26</v>
      </c>
      <c r="D47" s="446"/>
      <c r="E47" s="447"/>
      <c r="F47" s="448"/>
      <c r="G47" s="449"/>
      <c r="H47" s="450"/>
      <c r="I47" s="451"/>
      <c r="J47" s="450"/>
      <c r="K47" s="450"/>
      <c r="L47" s="451"/>
      <c r="M47" s="450"/>
      <c r="N47" s="450"/>
      <c r="O47" s="451"/>
      <c r="P47" s="450"/>
      <c r="Q47" s="452"/>
      <c r="R47" s="453"/>
      <c r="S47" s="464"/>
    </row>
    <row r="48" spans="1:19" s="465" customFormat="1" x14ac:dyDescent="0.25">
      <c r="A48" s="739"/>
      <c r="B48" s="742"/>
      <c r="C48" s="420" t="s">
        <v>27</v>
      </c>
      <c r="D48" s="446"/>
      <c r="E48" s="447"/>
      <c r="F48" s="448"/>
      <c r="G48" s="449"/>
      <c r="H48" s="450"/>
      <c r="I48" s="451"/>
      <c r="J48" s="450"/>
      <c r="K48" s="450"/>
      <c r="L48" s="451"/>
      <c r="M48" s="450"/>
      <c r="N48" s="450"/>
      <c r="O48" s="451"/>
      <c r="P48" s="450"/>
      <c r="Q48" s="452"/>
      <c r="R48" s="453"/>
      <c r="S48" s="464"/>
    </row>
    <row r="49" spans="1:19" s="465" customFormat="1" x14ac:dyDescent="0.25">
      <c r="A49" s="739"/>
      <c r="B49" s="742"/>
      <c r="C49" s="420" t="s">
        <v>28</v>
      </c>
      <c r="D49" s="446"/>
      <c r="E49" s="447"/>
      <c r="F49" s="448"/>
      <c r="G49" s="449"/>
      <c r="H49" s="450"/>
      <c r="I49" s="451"/>
      <c r="J49" s="450"/>
      <c r="K49" s="450"/>
      <c r="L49" s="451"/>
      <c r="M49" s="450"/>
      <c r="N49" s="450"/>
      <c r="O49" s="451"/>
      <c r="P49" s="450"/>
      <c r="Q49" s="452"/>
      <c r="R49" s="453"/>
      <c r="S49" s="464"/>
    </row>
    <row r="50" spans="1:19" s="465" customFormat="1" x14ac:dyDescent="0.25">
      <c r="A50" s="739"/>
      <c r="B50" s="742"/>
      <c r="C50" s="420" t="s">
        <v>29</v>
      </c>
      <c r="D50" s="446"/>
      <c r="E50" s="447"/>
      <c r="F50" s="448"/>
      <c r="G50" s="449"/>
      <c r="H50" s="450"/>
      <c r="I50" s="451"/>
      <c r="J50" s="450"/>
      <c r="K50" s="450"/>
      <c r="L50" s="451"/>
      <c r="M50" s="450"/>
      <c r="N50" s="450"/>
      <c r="O50" s="451"/>
      <c r="P50" s="450"/>
      <c r="Q50" s="452"/>
      <c r="R50" s="453"/>
      <c r="S50" s="464"/>
    </row>
    <row r="51" spans="1:19" s="465" customFormat="1" x14ac:dyDescent="0.25">
      <c r="A51" s="739"/>
      <c r="B51" s="742"/>
      <c r="C51" s="420" t="s">
        <v>30</v>
      </c>
      <c r="D51" s="446"/>
      <c r="E51" s="447"/>
      <c r="F51" s="448"/>
      <c r="G51" s="449"/>
      <c r="H51" s="450"/>
      <c r="I51" s="451"/>
      <c r="J51" s="450"/>
      <c r="K51" s="450"/>
      <c r="L51" s="451"/>
      <c r="M51" s="450"/>
      <c r="N51" s="450"/>
      <c r="O51" s="451"/>
      <c r="P51" s="450"/>
      <c r="Q51" s="452"/>
      <c r="R51" s="453"/>
      <c r="S51" s="464"/>
    </row>
    <row r="52" spans="1:19" s="465" customFormat="1" x14ac:dyDescent="0.25">
      <c r="A52" s="739"/>
      <c r="B52" s="742"/>
      <c r="C52" s="420" t="s">
        <v>31</v>
      </c>
      <c r="D52" s="446"/>
      <c r="E52" s="447"/>
      <c r="F52" s="448"/>
      <c r="G52" s="449"/>
      <c r="H52" s="450"/>
      <c r="I52" s="451"/>
      <c r="J52" s="450"/>
      <c r="K52" s="450"/>
      <c r="L52" s="451"/>
      <c r="M52" s="450"/>
      <c r="N52" s="450"/>
      <c r="O52" s="451"/>
      <c r="P52" s="450"/>
      <c r="Q52" s="452"/>
      <c r="R52" s="453"/>
      <c r="S52" s="464"/>
    </row>
    <row r="53" spans="1:19" s="465" customFormat="1" x14ac:dyDescent="0.25">
      <c r="A53" s="739"/>
      <c r="B53" s="742"/>
      <c r="C53" s="420" t="s">
        <v>32</v>
      </c>
      <c r="D53" s="446"/>
      <c r="E53" s="447"/>
      <c r="F53" s="448"/>
      <c r="G53" s="449"/>
      <c r="H53" s="450"/>
      <c r="I53" s="451"/>
      <c r="J53" s="450"/>
      <c r="K53" s="450"/>
      <c r="L53" s="451"/>
      <c r="M53" s="450"/>
      <c r="N53" s="450"/>
      <c r="O53" s="451"/>
      <c r="P53" s="450"/>
      <c r="Q53" s="452"/>
      <c r="R53" s="453"/>
      <c r="S53" s="464"/>
    </row>
    <row r="54" spans="1:19" s="465" customFormat="1" x14ac:dyDescent="0.25">
      <c r="A54" s="739"/>
      <c r="B54" s="742"/>
      <c r="C54" s="420" t="s">
        <v>33</v>
      </c>
      <c r="D54" s="446"/>
      <c r="E54" s="447"/>
      <c r="F54" s="448"/>
      <c r="G54" s="449"/>
      <c r="H54" s="450"/>
      <c r="I54" s="451"/>
      <c r="J54" s="450"/>
      <c r="K54" s="450"/>
      <c r="L54" s="451"/>
      <c r="M54" s="450"/>
      <c r="N54" s="450"/>
      <c r="O54" s="451"/>
      <c r="P54" s="450"/>
      <c r="Q54" s="452"/>
      <c r="R54" s="453"/>
      <c r="S54" s="464"/>
    </row>
    <row r="55" spans="1:19" s="465" customFormat="1" ht="15.75" thickBot="1" x14ac:dyDescent="0.3">
      <c r="A55" s="740"/>
      <c r="B55" s="743"/>
      <c r="C55" s="429" t="s">
        <v>34</v>
      </c>
      <c r="D55" s="454"/>
      <c r="E55" s="455"/>
      <c r="F55" s="456"/>
      <c r="G55" s="457"/>
      <c r="H55" s="458"/>
      <c r="I55" s="459"/>
      <c r="J55" s="458"/>
      <c r="K55" s="458"/>
      <c r="L55" s="459"/>
      <c r="M55" s="458"/>
      <c r="N55" s="458"/>
      <c r="O55" s="459"/>
      <c r="P55" s="458"/>
      <c r="Q55" s="460"/>
      <c r="R55" s="461"/>
      <c r="S55" s="464"/>
    </row>
    <row r="56" spans="1:19" s="463" customFormat="1" ht="14.25" customHeight="1" x14ac:dyDescent="0.25">
      <c r="A56" s="739" t="s">
        <v>39</v>
      </c>
      <c r="B56" s="742" t="s">
        <v>13</v>
      </c>
      <c r="C56" s="420" t="s">
        <v>25</v>
      </c>
      <c r="D56" s="410"/>
      <c r="E56" s="411"/>
      <c r="F56" s="412"/>
      <c r="G56" s="413"/>
      <c r="H56" s="414"/>
      <c r="I56" s="415"/>
      <c r="J56" s="414"/>
      <c r="K56" s="414"/>
      <c r="L56" s="415"/>
      <c r="M56" s="414"/>
      <c r="N56" s="414"/>
      <c r="O56" s="415"/>
      <c r="P56" s="414"/>
      <c r="Q56" s="416"/>
      <c r="R56" s="417"/>
      <c r="S56" s="462"/>
    </row>
    <row r="57" spans="1:19" s="465" customFormat="1" x14ac:dyDescent="0.25">
      <c r="A57" s="739"/>
      <c r="B57" s="742"/>
      <c r="C57" s="420" t="s">
        <v>26</v>
      </c>
      <c r="D57" s="421"/>
      <c r="E57" s="422"/>
      <c r="F57" s="423"/>
      <c r="G57" s="424"/>
      <c r="H57" s="425"/>
      <c r="I57" s="426"/>
      <c r="J57" s="425"/>
      <c r="K57" s="425"/>
      <c r="L57" s="426"/>
      <c r="M57" s="425"/>
      <c r="N57" s="425"/>
      <c r="O57" s="426"/>
      <c r="P57" s="425"/>
      <c r="Q57" s="427"/>
      <c r="R57" s="428"/>
      <c r="S57" s="464"/>
    </row>
    <row r="58" spans="1:19" s="465" customFormat="1" x14ac:dyDescent="0.25">
      <c r="A58" s="739"/>
      <c r="B58" s="742"/>
      <c r="C58" s="420" t="s">
        <v>27</v>
      </c>
      <c r="D58" s="421"/>
      <c r="E58" s="422"/>
      <c r="F58" s="423"/>
      <c r="G58" s="424"/>
      <c r="H58" s="425"/>
      <c r="I58" s="426"/>
      <c r="J58" s="425"/>
      <c r="K58" s="425"/>
      <c r="L58" s="426"/>
      <c r="M58" s="425"/>
      <c r="N58" s="425"/>
      <c r="O58" s="426"/>
      <c r="P58" s="425"/>
      <c r="Q58" s="427"/>
      <c r="R58" s="428"/>
      <c r="S58" s="464"/>
    </row>
    <row r="59" spans="1:19" s="465" customFormat="1" x14ac:dyDescent="0.25">
      <c r="A59" s="739"/>
      <c r="B59" s="742"/>
      <c r="C59" s="420" t="s">
        <v>28</v>
      </c>
      <c r="D59" s="421"/>
      <c r="E59" s="422"/>
      <c r="F59" s="423"/>
      <c r="G59" s="424"/>
      <c r="H59" s="425"/>
      <c r="I59" s="426"/>
      <c r="J59" s="425"/>
      <c r="K59" s="425"/>
      <c r="L59" s="426"/>
      <c r="M59" s="425"/>
      <c r="N59" s="425"/>
      <c r="O59" s="426"/>
      <c r="P59" s="425"/>
      <c r="Q59" s="427"/>
      <c r="R59" s="428"/>
      <c r="S59" s="464"/>
    </row>
    <row r="60" spans="1:19" s="465" customFormat="1" x14ac:dyDescent="0.25">
      <c r="A60" s="739"/>
      <c r="B60" s="742"/>
      <c r="C60" s="420" t="s">
        <v>29</v>
      </c>
      <c r="D60" s="421"/>
      <c r="E60" s="422"/>
      <c r="F60" s="423"/>
      <c r="G60" s="424"/>
      <c r="H60" s="425"/>
      <c r="I60" s="426"/>
      <c r="J60" s="425"/>
      <c r="K60" s="425"/>
      <c r="L60" s="426"/>
      <c r="M60" s="425"/>
      <c r="N60" s="425"/>
      <c r="O60" s="426"/>
      <c r="P60" s="425"/>
      <c r="Q60" s="427"/>
      <c r="R60" s="428"/>
      <c r="S60" s="464"/>
    </row>
    <row r="61" spans="1:19" s="465" customFormat="1" x14ac:dyDescent="0.25">
      <c r="A61" s="739"/>
      <c r="B61" s="742"/>
      <c r="C61" s="420" t="s">
        <v>30</v>
      </c>
      <c r="D61" s="421"/>
      <c r="E61" s="422"/>
      <c r="F61" s="423"/>
      <c r="G61" s="424"/>
      <c r="H61" s="425"/>
      <c r="I61" s="426"/>
      <c r="J61" s="425"/>
      <c r="K61" s="425"/>
      <c r="L61" s="426"/>
      <c r="M61" s="425"/>
      <c r="N61" s="425"/>
      <c r="O61" s="426"/>
      <c r="P61" s="425"/>
      <c r="Q61" s="427"/>
      <c r="R61" s="428"/>
      <c r="S61" s="464"/>
    </row>
    <row r="62" spans="1:19" s="465" customFormat="1" x14ac:dyDescent="0.25">
      <c r="A62" s="739"/>
      <c r="B62" s="742"/>
      <c r="C62" s="420" t="s">
        <v>31</v>
      </c>
      <c r="D62" s="421"/>
      <c r="E62" s="422"/>
      <c r="F62" s="423"/>
      <c r="G62" s="424"/>
      <c r="H62" s="425"/>
      <c r="I62" s="426"/>
      <c r="J62" s="425"/>
      <c r="K62" s="425"/>
      <c r="L62" s="426"/>
      <c r="M62" s="425"/>
      <c r="N62" s="425"/>
      <c r="O62" s="426"/>
      <c r="P62" s="425"/>
      <c r="Q62" s="427"/>
      <c r="R62" s="428"/>
      <c r="S62" s="464"/>
    </row>
    <row r="63" spans="1:19" s="465" customFormat="1" x14ac:dyDescent="0.25">
      <c r="A63" s="739"/>
      <c r="B63" s="742"/>
      <c r="C63" s="420" t="s">
        <v>32</v>
      </c>
      <c r="D63" s="421"/>
      <c r="E63" s="422"/>
      <c r="F63" s="423"/>
      <c r="G63" s="424"/>
      <c r="H63" s="425"/>
      <c r="I63" s="426"/>
      <c r="J63" s="425"/>
      <c r="K63" s="425"/>
      <c r="L63" s="426"/>
      <c r="M63" s="425"/>
      <c r="N63" s="425"/>
      <c r="O63" s="426"/>
      <c r="P63" s="425"/>
      <c r="Q63" s="427"/>
      <c r="R63" s="428"/>
      <c r="S63" s="464"/>
    </row>
    <row r="64" spans="1:19" s="465" customFormat="1" x14ac:dyDescent="0.25">
      <c r="A64" s="739"/>
      <c r="B64" s="742"/>
      <c r="C64" s="420" t="s">
        <v>33</v>
      </c>
      <c r="D64" s="421"/>
      <c r="E64" s="422"/>
      <c r="F64" s="423"/>
      <c r="G64" s="424"/>
      <c r="H64" s="425"/>
      <c r="I64" s="426"/>
      <c r="J64" s="425"/>
      <c r="K64" s="425"/>
      <c r="L64" s="426"/>
      <c r="M64" s="425"/>
      <c r="N64" s="425"/>
      <c r="O64" s="426"/>
      <c r="P64" s="425"/>
      <c r="Q64" s="427"/>
      <c r="R64" s="428"/>
      <c r="S64" s="464"/>
    </row>
    <row r="65" spans="1:19" s="467" customFormat="1" ht="15.75" thickBot="1" x14ac:dyDescent="0.3">
      <c r="A65" s="740"/>
      <c r="B65" s="743"/>
      <c r="C65" s="429" t="s">
        <v>34</v>
      </c>
      <c r="D65" s="430"/>
      <c r="E65" s="431"/>
      <c r="F65" s="432"/>
      <c r="G65" s="433"/>
      <c r="H65" s="434"/>
      <c r="I65" s="435"/>
      <c r="J65" s="434"/>
      <c r="K65" s="434"/>
      <c r="L65" s="435"/>
      <c r="M65" s="434"/>
      <c r="N65" s="434"/>
      <c r="O65" s="435"/>
      <c r="P65" s="434"/>
      <c r="Q65" s="436"/>
      <c r="R65" s="437"/>
      <c r="S65" s="466"/>
    </row>
    <row r="66" spans="1:19" s="465" customFormat="1" ht="15.75" thickBot="1" x14ac:dyDescent="0.3">
      <c r="A66" s="468"/>
      <c r="B66" s="469"/>
      <c r="C66" s="470"/>
      <c r="D66" s="469"/>
      <c r="E66" s="469"/>
      <c r="F66" s="471"/>
      <c r="G66" s="472"/>
      <c r="H66" s="472"/>
      <c r="I66" s="473"/>
      <c r="J66" s="472"/>
      <c r="K66" s="472"/>
      <c r="L66" s="473"/>
      <c r="M66" s="472"/>
      <c r="N66" s="472"/>
      <c r="O66" s="473"/>
      <c r="P66" s="472"/>
      <c r="Q66" s="474"/>
      <c r="R66" s="475"/>
      <c r="S66" s="464"/>
    </row>
    <row r="67" spans="1:19" s="465" customFormat="1" x14ac:dyDescent="0.25">
      <c r="A67" s="734" t="s">
        <v>328</v>
      </c>
      <c r="B67" s="736" t="s">
        <v>37</v>
      </c>
      <c r="C67" s="476" t="s">
        <v>25</v>
      </c>
      <c r="D67" s="477"/>
      <c r="E67" s="478"/>
      <c r="F67" s="479"/>
      <c r="G67" s="480"/>
      <c r="H67" s="481"/>
      <c r="I67" s="482"/>
      <c r="J67" s="481"/>
      <c r="K67" s="481"/>
      <c r="L67" s="482"/>
      <c r="M67" s="481"/>
      <c r="N67" s="481"/>
      <c r="O67" s="482"/>
      <c r="P67" s="481"/>
      <c r="Q67" s="483"/>
      <c r="R67" s="484"/>
      <c r="S67" s="485">
        <f>'Analyza citlivosti - AgendovéIS'!K7</f>
        <v>0</v>
      </c>
    </row>
    <row r="68" spans="1:19" s="465" customFormat="1" x14ac:dyDescent="0.25">
      <c r="A68" s="734"/>
      <c r="B68" s="736"/>
      <c r="C68" s="476" t="s">
        <v>26</v>
      </c>
      <c r="D68" s="477"/>
      <c r="E68" s="478"/>
      <c r="F68" s="479"/>
      <c r="G68" s="486"/>
      <c r="H68" s="487"/>
      <c r="I68" s="426"/>
      <c r="J68" s="487"/>
      <c r="K68" s="487"/>
      <c r="L68" s="426"/>
      <c r="M68" s="487"/>
      <c r="N68" s="487"/>
      <c r="O68" s="426"/>
      <c r="P68" s="487"/>
      <c r="Q68" s="488"/>
      <c r="R68" s="428"/>
      <c r="S68" s="464"/>
    </row>
    <row r="69" spans="1:19" s="465" customFormat="1" x14ac:dyDescent="0.25">
      <c r="A69" s="734"/>
      <c r="B69" s="736"/>
      <c r="C69" s="476" t="s">
        <v>27</v>
      </c>
      <c r="D69" s="477"/>
      <c r="E69" s="478"/>
      <c r="F69" s="479"/>
      <c r="G69" s="486"/>
      <c r="H69" s="487"/>
      <c r="I69" s="426"/>
      <c r="J69" s="487"/>
      <c r="K69" s="487"/>
      <c r="L69" s="426"/>
      <c r="M69" s="487"/>
      <c r="N69" s="487"/>
      <c r="O69" s="426"/>
      <c r="P69" s="487"/>
      <c r="Q69" s="488"/>
      <c r="R69" s="428"/>
      <c r="S69" s="464"/>
    </row>
    <row r="70" spans="1:19" s="465" customFormat="1" x14ac:dyDescent="0.25">
      <c r="A70" s="734"/>
      <c r="B70" s="736"/>
      <c r="C70" s="476" t="s">
        <v>28</v>
      </c>
      <c r="D70" s="477"/>
      <c r="E70" s="478"/>
      <c r="F70" s="479"/>
      <c r="G70" s="486"/>
      <c r="H70" s="487"/>
      <c r="I70" s="426"/>
      <c r="J70" s="487"/>
      <c r="K70" s="487"/>
      <c r="L70" s="426"/>
      <c r="M70" s="487"/>
      <c r="N70" s="487"/>
      <c r="O70" s="426"/>
      <c r="P70" s="487"/>
      <c r="Q70" s="488"/>
      <c r="R70" s="428"/>
      <c r="S70" s="464"/>
    </row>
    <row r="71" spans="1:19" s="465" customFormat="1" x14ac:dyDescent="0.25">
      <c r="A71" s="734"/>
      <c r="B71" s="736"/>
      <c r="C71" s="476" t="s">
        <v>29</v>
      </c>
      <c r="D71" s="477"/>
      <c r="E71" s="478"/>
      <c r="F71" s="479"/>
      <c r="G71" s="486"/>
      <c r="H71" s="487"/>
      <c r="I71" s="426"/>
      <c r="J71" s="487"/>
      <c r="K71" s="487"/>
      <c r="L71" s="426"/>
      <c r="M71" s="487"/>
      <c r="N71" s="487"/>
      <c r="O71" s="426"/>
      <c r="P71" s="487"/>
      <c r="Q71" s="488"/>
      <c r="R71" s="428"/>
      <c r="S71" s="464"/>
    </row>
    <row r="72" spans="1:19" s="465" customFormat="1" x14ac:dyDescent="0.25">
      <c r="A72" s="734"/>
      <c r="B72" s="736"/>
      <c r="C72" s="476" t="s">
        <v>30</v>
      </c>
      <c r="D72" s="477"/>
      <c r="E72" s="478"/>
      <c r="F72" s="479"/>
      <c r="G72" s="486"/>
      <c r="H72" s="487"/>
      <c r="I72" s="426"/>
      <c r="J72" s="487"/>
      <c r="K72" s="487"/>
      <c r="L72" s="426"/>
      <c r="M72" s="487"/>
      <c r="N72" s="487"/>
      <c r="O72" s="426"/>
      <c r="P72" s="487"/>
      <c r="Q72" s="488"/>
      <c r="R72" s="428"/>
      <c r="S72" s="464"/>
    </row>
    <row r="73" spans="1:19" s="465" customFormat="1" x14ac:dyDescent="0.25">
      <c r="A73" s="734"/>
      <c r="B73" s="736"/>
      <c r="C73" s="476" t="s">
        <v>31</v>
      </c>
      <c r="D73" s="477"/>
      <c r="E73" s="478"/>
      <c r="F73" s="479"/>
      <c r="G73" s="486"/>
      <c r="H73" s="487"/>
      <c r="I73" s="426"/>
      <c r="J73" s="487"/>
      <c r="K73" s="487"/>
      <c r="L73" s="426"/>
      <c r="M73" s="487"/>
      <c r="N73" s="487"/>
      <c r="O73" s="426"/>
      <c r="P73" s="487"/>
      <c r="Q73" s="488"/>
      <c r="R73" s="428"/>
      <c r="S73" s="464"/>
    </row>
    <row r="74" spans="1:19" s="465" customFormat="1" x14ac:dyDescent="0.25">
      <c r="A74" s="734"/>
      <c r="B74" s="736"/>
      <c r="C74" s="476" t="s">
        <v>32</v>
      </c>
      <c r="D74" s="477"/>
      <c r="E74" s="478"/>
      <c r="F74" s="479"/>
      <c r="G74" s="486"/>
      <c r="H74" s="487"/>
      <c r="I74" s="426"/>
      <c r="J74" s="487"/>
      <c r="K74" s="487"/>
      <c r="L74" s="426"/>
      <c r="M74" s="487"/>
      <c r="N74" s="487"/>
      <c r="O74" s="426"/>
      <c r="P74" s="487"/>
      <c r="Q74" s="488"/>
      <c r="R74" s="428"/>
      <c r="S74" s="464"/>
    </row>
    <row r="75" spans="1:19" s="465" customFormat="1" x14ac:dyDescent="0.25">
      <c r="A75" s="734"/>
      <c r="B75" s="736"/>
      <c r="C75" s="476" t="s">
        <v>33</v>
      </c>
      <c r="D75" s="477"/>
      <c r="E75" s="478"/>
      <c r="F75" s="479"/>
      <c r="G75" s="486"/>
      <c r="H75" s="487"/>
      <c r="I75" s="426"/>
      <c r="J75" s="487"/>
      <c r="K75" s="487"/>
      <c r="L75" s="426"/>
      <c r="M75" s="487"/>
      <c r="N75" s="487"/>
      <c r="O75" s="426"/>
      <c r="P75" s="487"/>
      <c r="Q75" s="488"/>
      <c r="R75" s="428"/>
      <c r="S75" s="464"/>
    </row>
    <row r="76" spans="1:19" s="465" customFormat="1" ht="15.75" thickBot="1" x14ac:dyDescent="0.3">
      <c r="A76" s="735"/>
      <c r="B76" s="737"/>
      <c r="C76" s="489" t="s">
        <v>34</v>
      </c>
      <c r="D76" s="490"/>
      <c r="E76" s="491"/>
      <c r="F76" s="492"/>
      <c r="G76" s="493"/>
      <c r="H76" s="494"/>
      <c r="I76" s="435"/>
      <c r="J76" s="494"/>
      <c r="K76" s="494"/>
      <c r="L76" s="435"/>
      <c r="M76" s="494"/>
      <c r="N76" s="494"/>
      <c r="O76" s="435"/>
      <c r="P76" s="494"/>
      <c r="Q76" s="495"/>
      <c r="R76" s="437"/>
      <c r="S76" s="464"/>
    </row>
    <row r="77" spans="1:19" x14ac:dyDescent="0.25">
      <c r="A77" s="734" t="s">
        <v>191</v>
      </c>
      <c r="B77" s="736" t="s">
        <v>13</v>
      </c>
      <c r="C77" s="476" t="s">
        <v>25</v>
      </c>
      <c r="D77" s="477"/>
      <c r="E77" s="478"/>
      <c r="F77" s="479"/>
      <c r="G77" s="496"/>
      <c r="H77" s="497"/>
      <c r="I77" s="415"/>
      <c r="J77" s="497"/>
      <c r="K77" s="497"/>
      <c r="L77" s="415"/>
      <c r="M77" s="497"/>
      <c r="N77" s="497"/>
      <c r="O77" s="415"/>
      <c r="P77" s="497"/>
      <c r="Q77" s="498"/>
      <c r="R77" s="499"/>
    </row>
    <row r="78" spans="1:19" x14ac:dyDescent="0.25">
      <c r="A78" s="734"/>
      <c r="B78" s="736"/>
      <c r="C78" s="476" t="s">
        <v>26</v>
      </c>
      <c r="D78" s="477"/>
      <c r="E78" s="478"/>
      <c r="F78" s="479"/>
      <c r="G78" s="486"/>
      <c r="H78" s="487"/>
      <c r="I78" s="426"/>
      <c r="J78" s="487"/>
      <c r="K78" s="487"/>
      <c r="L78" s="426"/>
      <c r="M78" s="487"/>
      <c r="N78" s="487"/>
      <c r="O78" s="426"/>
      <c r="P78" s="487"/>
      <c r="Q78" s="488"/>
      <c r="R78" s="428"/>
    </row>
    <row r="79" spans="1:19" x14ac:dyDescent="0.25">
      <c r="A79" s="734"/>
      <c r="B79" s="736"/>
      <c r="C79" s="476" t="s">
        <v>27</v>
      </c>
      <c r="D79" s="477"/>
      <c r="E79" s="478"/>
      <c r="F79" s="479"/>
      <c r="G79" s="486"/>
      <c r="H79" s="487"/>
      <c r="I79" s="426"/>
      <c r="J79" s="487"/>
      <c r="K79" s="487"/>
      <c r="L79" s="426"/>
      <c r="M79" s="487"/>
      <c r="N79" s="487"/>
      <c r="O79" s="426"/>
      <c r="P79" s="487"/>
      <c r="Q79" s="488"/>
      <c r="R79" s="428"/>
    </row>
    <row r="80" spans="1:19" x14ac:dyDescent="0.25">
      <c r="A80" s="734"/>
      <c r="B80" s="736"/>
      <c r="C80" s="476" t="s">
        <v>28</v>
      </c>
      <c r="D80" s="477"/>
      <c r="E80" s="478"/>
      <c r="F80" s="479"/>
      <c r="G80" s="486"/>
      <c r="H80" s="487"/>
      <c r="I80" s="426"/>
      <c r="J80" s="487"/>
      <c r="K80" s="487"/>
      <c r="L80" s="426"/>
      <c r="M80" s="487"/>
      <c r="N80" s="487"/>
      <c r="O80" s="426"/>
      <c r="P80" s="487"/>
      <c r="Q80" s="488"/>
      <c r="R80" s="428"/>
    </row>
    <row r="81" spans="1:18" x14ac:dyDescent="0.25">
      <c r="A81" s="734"/>
      <c r="B81" s="736"/>
      <c r="C81" s="476" t="s">
        <v>29</v>
      </c>
      <c r="D81" s="477"/>
      <c r="E81" s="478"/>
      <c r="F81" s="479"/>
      <c r="G81" s="486"/>
      <c r="H81" s="487"/>
      <c r="I81" s="426"/>
      <c r="J81" s="487"/>
      <c r="K81" s="487"/>
      <c r="L81" s="426"/>
      <c r="M81" s="487"/>
      <c r="N81" s="487"/>
      <c r="O81" s="426"/>
      <c r="P81" s="487"/>
      <c r="Q81" s="488"/>
      <c r="R81" s="428"/>
    </row>
    <row r="82" spans="1:18" x14ac:dyDescent="0.25">
      <c r="A82" s="734"/>
      <c r="B82" s="736"/>
      <c r="C82" s="476" t="s">
        <v>30</v>
      </c>
      <c r="D82" s="477"/>
      <c r="E82" s="478"/>
      <c r="F82" s="479"/>
      <c r="G82" s="486"/>
      <c r="H82" s="487"/>
      <c r="I82" s="426"/>
      <c r="J82" s="487"/>
      <c r="K82" s="487"/>
      <c r="L82" s="426"/>
      <c r="M82" s="487"/>
      <c r="N82" s="487"/>
      <c r="O82" s="426"/>
      <c r="P82" s="487"/>
      <c r="Q82" s="488"/>
      <c r="R82" s="428"/>
    </row>
    <row r="83" spans="1:18" x14ac:dyDescent="0.25">
      <c r="A83" s="734"/>
      <c r="B83" s="736"/>
      <c r="C83" s="476" t="s">
        <v>31</v>
      </c>
      <c r="D83" s="477"/>
      <c r="E83" s="478"/>
      <c r="F83" s="479"/>
      <c r="G83" s="486"/>
      <c r="H83" s="487"/>
      <c r="I83" s="426"/>
      <c r="J83" s="487"/>
      <c r="K83" s="487"/>
      <c r="L83" s="426"/>
      <c r="M83" s="487"/>
      <c r="N83" s="487"/>
      <c r="O83" s="426"/>
      <c r="P83" s="487"/>
      <c r="Q83" s="488"/>
      <c r="R83" s="428"/>
    </row>
    <row r="84" spans="1:18" x14ac:dyDescent="0.25">
      <c r="A84" s="734"/>
      <c r="B84" s="736"/>
      <c r="C84" s="476" t="s">
        <v>32</v>
      </c>
      <c r="D84" s="477"/>
      <c r="E84" s="478"/>
      <c r="F84" s="479"/>
      <c r="G84" s="486"/>
      <c r="H84" s="487"/>
      <c r="I84" s="426"/>
      <c r="J84" s="487"/>
      <c r="K84" s="487"/>
      <c r="L84" s="426"/>
      <c r="M84" s="487"/>
      <c r="N84" s="487"/>
      <c r="O84" s="426"/>
      <c r="P84" s="487"/>
      <c r="Q84" s="488"/>
      <c r="R84" s="428"/>
    </row>
    <row r="85" spans="1:18" x14ac:dyDescent="0.25">
      <c r="A85" s="734"/>
      <c r="B85" s="736"/>
      <c r="C85" s="476" t="s">
        <v>33</v>
      </c>
      <c r="D85" s="477"/>
      <c r="E85" s="478"/>
      <c r="F85" s="479"/>
      <c r="G85" s="486"/>
      <c r="H85" s="487"/>
      <c r="I85" s="426"/>
      <c r="J85" s="487"/>
      <c r="K85" s="487"/>
      <c r="L85" s="426"/>
      <c r="M85" s="487"/>
      <c r="N85" s="487"/>
      <c r="O85" s="426"/>
      <c r="P85" s="487"/>
      <c r="Q85" s="488"/>
      <c r="R85" s="428"/>
    </row>
    <row r="86" spans="1:18" ht="15.75" thickBot="1" x14ac:dyDescent="0.3">
      <c r="A86" s="735"/>
      <c r="B86" s="737"/>
      <c r="C86" s="489" t="s">
        <v>34</v>
      </c>
      <c r="D86" s="490"/>
      <c r="E86" s="491"/>
      <c r="F86" s="492"/>
      <c r="G86" s="493"/>
      <c r="H86" s="494"/>
      <c r="I86" s="435"/>
      <c r="J86" s="494"/>
      <c r="K86" s="494"/>
      <c r="L86" s="435"/>
      <c r="M86" s="494"/>
      <c r="N86" s="494"/>
      <c r="O86" s="435"/>
      <c r="P86" s="494"/>
      <c r="Q86" s="495"/>
      <c r="R86" s="437"/>
    </row>
    <row r="87" spans="1:18" x14ac:dyDescent="0.25">
      <c r="A87" s="734" t="s">
        <v>186</v>
      </c>
      <c r="B87" s="736" t="s">
        <v>187</v>
      </c>
      <c r="C87" s="476" t="s">
        <v>25</v>
      </c>
      <c r="D87" s="501"/>
      <c r="E87" s="502"/>
      <c r="F87" s="503"/>
      <c r="G87" s="504"/>
      <c r="H87" s="505"/>
      <c r="I87" s="506"/>
      <c r="J87" s="505"/>
      <c r="K87" s="505"/>
      <c r="L87" s="506"/>
      <c r="M87" s="505"/>
      <c r="N87" s="505"/>
      <c r="O87" s="506"/>
      <c r="P87" s="505"/>
      <c r="Q87" s="507"/>
      <c r="R87" s="508"/>
    </row>
    <row r="88" spans="1:18" x14ac:dyDescent="0.25">
      <c r="A88" s="734"/>
      <c r="B88" s="736"/>
      <c r="C88" s="476" t="s">
        <v>26</v>
      </c>
      <c r="D88" s="501"/>
      <c r="E88" s="502"/>
      <c r="F88" s="503"/>
      <c r="G88" s="509"/>
      <c r="H88" s="510"/>
      <c r="I88" s="511"/>
      <c r="J88" s="510"/>
      <c r="K88" s="510"/>
      <c r="L88" s="511"/>
      <c r="M88" s="510"/>
      <c r="N88" s="510"/>
      <c r="O88" s="511"/>
      <c r="P88" s="510"/>
      <c r="Q88" s="512"/>
      <c r="R88" s="513"/>
    </row>
    <row r="89" spans="1:18" x14ac:dyDescent="0.25">
      <c r="A89" s="734"/>
      <c r="B89" s="736"/>
      <c r="C89" s="476" t="s">
        <v>27</v>
      </c>
      <c r="D89" s="501"/>
      <c r="E89" s="502"/>
      <c r="F89" s="503"/>
      <c r="G89" s="509"/>
      <c r="H89" s="510"/>
      <c r="I89" s="511"/>
      <c r="J89" s="510"/>
      <c r="K89" s="510"/>
      <c r="L89" s="511"/>
      <c r="M89" s="510"/>
      <c r="N89" s="510"/>
      <c r="O89" s="511"/>
      <c r="P89" s="510"/>
      <c r="Q89" s="512"/>
      <c r="R89" s="513"/>
    </row>
    <row r="90" spans="1:18" x14ac:dyDescent="0.25">
      <c r="A90" s="734"/>
      <c r="B90" s="736"/>
      <c r="C90" s="476" t="s">
        <v>28</v>
      </c>
      <c r="D90" s="501"/>
      <c r="E90" s="502"/>
      <c r="F90" s="503"/>
      <c r="G90" s="509"/>
      <c r="H90" s="510"/>
      <c r="I90" s="511"/>
      <c r="J90" s="510"/>
      <c r="K90" s="510"/>
      <c r="L90" s="511"/>
      <c r="M90" s="510"/>
      <c r="N90" s="510"/>
      <c r="O90" s="511"/>
      <c r="P90" s="510"/>
      <c r="Q90" s="512"/>
      <c r="R90" s="513"/>
    </row>
    <row r="91" spans="1:18" x14ac:dyDescent="0.25">
      <c r="A91" s="734"/>
      <c r="B91" s="736"/>
      <c r="C91" s="476" t="s">
        <v>29</v>
      </c>
      <c r="D91" s="501"/>
      <c r="E91" s="502"/>
      <c r="F91" s="503"/>
      <c r="G91" s="509"/>
      <c r="H91" s="510"/>
      <c r="I91" s="511"/>
      <c r="J91" s="510"/>
      <c r="K91" s="510"/>
      <c r="L91" s="511"/>
      <c r="M91" s="510"/>
      <c r="N91" s="510"/>
      <c r="O91" s="511"/>
      <c r="P91" s="510"/>
      <c r="Q91" s="512"/>
      <c r="R91" s="513"/>
    </row>
    <row r="92" spans="1:18" x14ac:dyDescent="0.25">
      <c r="A92" s="734"/>
      <c r="B92" s="736"/>
      <c r="C92" s="476" t="s">
        <v>30</v>
      </c>
      <c r="D92" s="501"/>
      <c r="E92" s="502"/>
      <c r="F92" s="503"/>
      <c r="G92" s="509"/>
      <c r="H92" s="510"/>
      <c r="I92" s="511"/>
      <c r="J92" s="510"/>
      <c r="K92" s="510"/>
      <c r="L92" s="511"/>
      <c r="M92" s="510"/>
      <c r="N92" s="510"/>
      <c r="O92" s="511"/>
      <c r="P92" s="510"/>
      <c r="Q92" s="512"/>
      <c r="R92" s="513"/>
    </row>
    <row r="93" spans="1:18" x14ac:dyDescent="0.25">
      <c r="A93" s="734"/>
      <c r="B93" s="736"/>
      <c r="C93" s="476" t="s">
        <v>31</v>
      </c>
      <c r="D93" s="501"/>
      <c r="E93" s="502"/>
      <c r="F93" s="503"/>
      <c r="G93" s="509"/>
      <c r="H93" s="510"/>
      <c r="I93" s="511"/>
      <c r="J93" s="510"/>
      <c r="K93" s="510"/>
      <c r="L93" s="511"/>
      <c r="M93" s="510"/>
      <c r="N93" s="510"/>
      <c r="O93" s="511"/>
      <c r="P93" s="510"/>
      <c r="Q93" s="512"/>
      <c r="R93" s="513"/>
    </row>
    <row r="94" spans="1:18" x14ac:dyDescent="0.25">
      <c r="A94" s="734"/>
      <c r="B94" s="736"/>
      <c r="C94" s="476" t="s">
        <v>32</v>
      </c>
      <c r="D94" s="501"/>
      <c r="E94" s="502"/>
      <c r="F94" s="503"/>
      <c r="G94" s="509"/>
      <c r="H94" s="510"/>
      <c r="I94" s="511"/>
      <c r="J94" s="510"/>
      <c r="K94" s="510"/>
      <c r="L94" s="511"/>
      <c r="M94" s="510"/>
      <c r="N94" s="510"/>
      <c r="O94" s="511"/>
      <c r="P94" s="510"/>
      <c r="Q94" s="512"/>
      <c r="R94" s="513"/>
    </row>
    <row r="95" spans="1:18" x14ac:dyDescent="0.25">
      <c r="A95" s="734"/>
      <c r="B95" s="736"/>
      <c r="C95" s="476" t="s">
        <v>33</v>
      </c>
      <c r="D95" s="501"/>
      <c r="E95" s="502"/>
      <c r="F95" s="503"/>
      <c r="G95" s="509"/>
      <c r="H95" s="510"/>
      <c r="I95" s="511"/>
      <c r="J95" s="510"/>
      <c r="K95" s="510"/>
      <c r="L95" s="511"/>
      <c r="M95" s="510"/>
      <c r="N95" s="510"/>
      <c r="O95" s="511"/>
      <c r="P95" s="510"/>
      <c r="Q95" s="512"/>
      <c r="R95" s="513"/>
    </row>
    <row r="96" spans="1:18" ht="15.75" thickBot="1" x14ac:dyDescent="0.3">
      <c r="A96" s="735"/>
      <c r="B96" s="737"/>
      <c r="C96" s="489" t="s">
        <v>34</v>
      </c>
      <c r="D96" s="514"/>
      <c r="E96" s="515"/>
      <c r="F96" s="516"/>
      <c r="G96" s="517"/>
      <c r="H96" s="518"/>
      <c r="I96" s="519"/>
      <c r="J96" s="518"/>
      <c r="K96" s="518"/>
      <c r="L96" s="519"/>
      <c r="M96" s="518"/>
      <c r="N96" s="518"/>
      <c r="O96" s="519"/>
      <c r="P96" s="518"/>
      <c r="Q96" s="520"/>
      <c r="R96" s="521"/>
    </row>
    <row r="97" spans="1:18" x14ac:dyDescent="0.25">
      <c r="A97" s="734" t="s">
        <v>190</v>
      </c>
      <c r="B97" s="736" t="s">
        <v>13</v>
      </c>
      <c r="C97" s="476" t="s">
        <v>25</v>
      </c>
      <c r="D97" s="477"/>
      <c r="E97" s="478"/>
      <c r="F97" s="479"/>
      <c r="G97" s="496"/>
      <c r="H97" s="497"/>
      <c r="I97" s="415"/>
      <c r="J97" s="497"/>
      <c r="K97" s="497"/>
      <c r="L97" s="415"/>
      <c r="M97" s="497"/>
      <c r="N97" s="497"/>
      <c r="O97" s="415"/>
      <c r="P97" s="497"/>
      <c r="Q97" s="498"/>
      <c r="R97" s="499"/>
    </row>
    <row r="98" spans="1:18" x14ac:dyDescent="0.25">
      <c r="A98" s="734"/>
      <c r="B98" s="736"/>
      <c r="C98" s="476" t="s">
        <v>26</v>
      </c>
      <c r="D98" s="477"/>
      <c r="E98" s="478"/>
      <c r="F98" s="479"/>
      <c r="G98" s="486"/>
      <c r="H98" s="487"/>
      <c r="I98" s="426"/>
      <c r="J98" s="487"/>
      <c r="K98" s="487"/>
      <c r="L98" s="426"/>
      <c r="M98" s="487"/>
      <c r="N98" s="487"/>
      <c r="O98" s="426"/>
      <c r="P98" s="487"/>
      <c r="Q98" s="488"/>
      <c r="R98" s="428"/>
    </row>
    <row r="99" spans="1:18" x14ac:dyDescent="0.25">
      <c r="A99" s="734"/>
      <c r="B99" s="736"/>
      <c r="C99" s="476" t="s">
        <v>27</v>
      </c>
      <c r="D99" s="477"/>
      <c r="E99" s="478"/>
      <c r="F99" s="479"/>
      <c r="G99" s="486"/>
      <c r="H99" s="487"/>
      <c r="I99" s="426"/>
      <c r="J99" s="487"/>
      <c r="K99" s="487"/>
      <c r="L99" s="426"/>
      <c r="M99" s="487"/>
      <c r="N99" s="487"/>
      <c r="O99" s="426"/>
      <c r="P99" s="487"/>
      <c r="Q99" s="488"/>
      <c r="R99" s="428"/>
    </row>
    <row r="100" spans="1:18" x14ac:dyDescent="0.25">
      <c r="A100" s="734"/>
      <c r="B100" s="736"/>
      <c r="C100" s="476" t="s">
        <v>28</v>
      </c>
      <c r="D100" s="477"/>
      <c r="E100" s="478"/>
      <c r="F100" s="479"/>
      <c r="G100" s="486"/>
      <c r="H100" s="487"/>
      <c r="I100" s="426"/>
      <c r="J100" s="487"/>
      <c r="K100" s="487"/>
      <c r="L100" s="426"/>
      <c r="M100" s="487"/>
      <c r="N100" s="487"/>
      <c r="O100" s="426"/>
      <c r="P100" s="487"/>
      <c r="Q100" s="488"/>
      <c r="R100" s="428"/>
    </row>
    <row r="101" spans="1:18" x14ac:dyDescent="0.25">
      <c r="A101" s="734"/>
      <c r="B101" s="736"/>
      <c r="C101" s="476" t="s">
        <v>29</v>
      </c>
      <c r="D101" s="477"/>
      <c r="E101" s="478"/>
      <c r="F101" s="479"/>
      <c r="G101" s="486"/>
      <c r="H101" s="487"/>
      <c r="I101" s="426"/>
      <c r="J101" s="487"/>
      <c r="K101" s="487"/>
      <c r="L101" s="426"/>
      <c r="M101" s="487"/>
      <c r="N101" s="487"/>
      <c r="O101" s="426"/>
      <c r="P101" s="487"/>
      <c r="Q101" s="488"/>
      <c r="R101" s="428"/>
    </row>
    <row r="102" spans="1:18" x14ac:dyDescent="0.25">
      <c r="A102" s="734"/>
      <c r="B102" s="736"/>
      <c r="C102" s="476" t="s">
        <v>30</v>
      </c>
      <c r="D102" s="477"/>
      <c r="E102" s="478"/>
      <c r="F102" s="479"/>
      <c r="G102" s="486"/>
      <c r="H102" s="487"/>
      <c r="I102" s="426"/>
      <c r="J102" s="487"/>
      <c r="K102" s="487"/>
      <c r="L102" s="426"/>
      <c r="M102" s="487"/>
      <c r="N102" s="487"/>
      <c r="O102" s="426"/>
      <c r="P102" s="487"/>
      <c r="Q102" s="488"/>
      <c r="R102" s="428"/>
    </row>
    <row r="103" spans="1:18" x14ac:dyDescent="0.25">
      <c r="A103" s="734"/>
      <c r="B103" s="736"/>
      <c r="C103" s="476" t="s">
        <v>31</v>
      </c>
      <c r="D103" s="477"/>
      <c r="E103" s="478"/>
      <c r="F103" s="479"/>
      <c r="G103" s="486"/>
      <c r="H103" s="487"/>
      <c r="I103" s="426"/>
      <c r="J103" s="487"/>
      <c r="K103" s="487"/>
      <c r="L103" s="426"/>
      <c r="M103" s="487"/>
      <c r="N103" s="487"/>
      <c r="O103" s="426"/>
      <c r="P103" s="487"/>
      <c r="Q103" s="488"/>
      <c r="R103" s="428"/>
    </row>
    <row r="104" spans="1:18" x14ac:dyDescent="0.25">
      <c r="A104" s="734"/>
      <c r="B104" s="736"/>
      <c r="C104" s="476" t="s">
        <v>32</v>
      </c>
      <c r="D104" s="477"/>
      <c r="E104" s="478"/>
      <c r="F104" s="479"/>
      <c r="G104" s="486"/>
      <c r="H104" s="487"/>
      <c r="I104" s="426"/>
      <c r="J104" s="487"/>
      <c r="K104" s="487"/>
      <c r="L104" s="426"/>
      <c r="M104" s="487"/>
      <c r="N104" s="487"/>
      <c r="O104" s="426"/>
      <c r="P104" s="487"/>
      <c r="Q104" s="488"/>
      <c r="R104" s="428"/>
    </row>
    <row r="105" spans="1:18" x14ac:dyDescent="0.25">
      <c r="A105" s="734"/>
      <c r="B105" s="736"/>
      <c r="C105" s="476" t="s">
        <v>33</v>
      </c>
      <c r="D105" s="477"/>
      <c r="E105" s="478"/>
      <c r="F105" s="479"/>
      <c r="G105" s="486"/>
      <c r="H105" s="487"/>
      <c r="I105" s="426"/>
      <c r="J105" s="487"/>
      <c r="K105" s="487"/>
      <c r="L105" s="426"/>
      <c r="M105" s="487"/>
      <c r="N105" s="487"/>
      <c r="O105" s="426"/>
      <c r="P105" s="487"/>
      <c r="Q105" s="488"/>
      <c r="R105" s="428"/>
    </row>
    <row r="106" spans="1:18" ht="15.75" thickBot="1" x14ac:dyDescent="0.3">
      <c r="A106" s="735"/>
      <c r="B106" s="737"/>
      <c r="C106" s="489" t="s">
        <v>34</v>
      </c>
      <c r="D106" s="490"/>
      <c r="E106" s="491"/>
      <c r="F106" s="492"/>
      <c r="G106" s="493"/>
      <c r="H106" s="494"/>
      <c r="I106" s="435"/>
      <c r="J106" s="494"/>
      <c r="K106" s="494"/>
      <c r="L106" s="435"/>
      <c r="M106" s="494"/>
      <c r="N106" s="494"/>
      <c r="O106" s="435"/>
      <c r="P106" s="494"/>
      <c r="Q106" s="495"/>
      <c r="R106" s="437"/>
    </row>
    <row r="107" spans="1:18" x14ac:dyDescent="0.25">
      <c r="A107" s="734" t="s">
        <v>193</v>
      </c>
      <c r="B107" s="736" t="s">
        <v>13</v>
      </c>
      <c r="C107" s="476" t="s">
        <v>25</v>
      </c>
      <c r="D107" s="477"/>
      <c r="E107" s="478"/>
      <c r="F107" s="479"/>
      <c r="G107" s="496"/>
      <c r="H107" s="497"/>
      <c r="I107" s="415"/>
      <c r="J107" s="497"/>
      <c r="K107" s="497"/>
      <c r="L107" s="415"/>
      <c r="M107" s="497"/>
      <c r="N107" s="497"/>
      <c r="O107" s="415"/>
      <c r="P107" s="497"/>
      <c r="Q107" s="498"/>
      <c r="R107" s="499"/>
    </row>
    <row r="108" spans="1:18" x14ac:dyDescent="0.25">
      <c r="A108" s="734"/>
      <c r="B108" s="736"/>
      <c r="C108" s="476" t="s">
        <v>26</v>
      </c>
      <c r="D108" s="477"/>
      <c r="E108" s="478"/>
      <c r="F108" s="479"/>
      <c r="G108" s="486"/>
      <c r="H108" s="487"/>
      <c r="I108" s="426"/>
      <c r="J108" s="487"/>
      <c r="K108" s="487"/>
      <c r="L108" s="426"/>
      <c r="M108" s="487"/>
      <c r="N108" s="487"/>
      <c r="O108" s="426"/>
      <c r="P108" s="487"/>
      <c r="Q108" s="488"/>
      <c r="R108" s="428"/>
    </row>
    <row r="109" spans="1:18" x14ac:dyDescent="0.25">
      <c r="A109" s="734"/>
      <c r="B109" s="736"/>
      <c r="C109" s="476" t="s">
        <v>27</v>
      </c>
      <c r="D109" s="477"/>
      <c r="E109" s="478"/>
      <c r="F109" s="479"/>
      <c r="G109" s="486"/>
      <c r="H109" s="487"/>
      <c r="I109" s="426"/>
      <c r="J109" s="487"/>
      <c r="K109" s="487"/>
      <c r="L109" s="426"/>
      <c r="M109" s="487"/>
      <c r="N109" s="487"/>
      <c r="O109" s="426"/>
      <c r="P109" s="487"/>
      <c r="Q109" s="488"/>
      <c r="R109" s="428"/>
    </row>
    <row r="110" spans="1:18" x14ac:dyDescent="0.25">
      <c r="A110" s="734"/>
      <c r="B110" s="736"/>
      <c r="C110" s="476" t="s">
        <v>28</v>
      </c>
      <c r="D110" s="477"/>
      <c r="E110" s="478"/>
      <c r="F110" s="479"/>
      <c r="G110" s="486"/>
      <c r="H110" s="487"/>
      <c r="I110" s="426"/>
      <c r="J110" s="487"/>
      <c r="K110" s="487"/>
      <c r="L110" s="426"/>
      <c r="M110" s="487"/>
      <c r="N110" s="487"/>
      <c r="O110" s="426"/>
      <c r="P110" s="487"/>
      <c r="Q110" s="488"/>
      <c r="R110" s="428"/>
    </row>
    <row r="111" spans="1:18" x14ac:dyDescent="0.25">
      <c r="A111" s="734"/>
      <c r="B111" s="736"/>
      <c r="C111" s="476" t="s">
        <v>29</v>
      </c>
      <c r="D111" s="477"/>
      <c r="E111" s="478"/>
      <c r="F111" s="479"/>
      <c r="G111" s="486"/>
      <c r="H111" s="487"/>
      <c r="I111" s="426"/>
      <c r="J111" s="487"/>
      <c r="K111" s="487"/>
      <c r="L111" s="426"/>
      <c r="M111" s="487"/>
      <c r="N111" s="487"/>
      <c r="O111" s="426"/>
      <c r="P111" s="487"/>
      <c r="Q111" s="488"/>
      <c r="R111" s="428"/>
    </row>
    <row r="112" spans="1:18" x14ac:dyDescent="0.25">
      <c r="A112" s="734"/>
      <c r="B112" s="736"/>
      <c r="C112" s="476" t="s">
        <v>30</v>
      </c>
      <c r="D112" s="477"/>
      <c r="E112" s="478"/>
      <c r="F112" s="479"/>
      <c r="G112" s="486"/>
      <c r="H112" s="487"/>
      <c r="I112" s="426"/>
      <c r="J112" s="487"/>
      <c r="K112" s="487"/>
      <c r="L112" s="426"/>
      <c r="M112" s="487"/>
      <c r="N112" s="487"/>
      <c r="O112" s="426"/>
      <c r="P112" s="487"/>
      <c r="Q112" s="488"/>
      <c r="R112" s="428"/>
    </row>
    <row r="113" spans="1:19" x14ac:dyDescent="0.25">
      <c r="A113" s="734"/>
      <c r="B113" s="736"/>
      <c r="C113" s="476" t="s">
        <v>31</v>
      </c>
      <c r="D113" s="477"/>
      <c r="E113" s="478"/>
      <c r="F113" s="479"/>
      <c r="G113" s="486"/>
      <c r="H113" s="487"/>
      <c r="I113" s="426"/>
      <c r="J113" s="487"/>
      <c r="K113" s="487"/>
      <c r="L113" s="426"/>
      <c r="M113" s="487"/>
      <c r="N113" s="487"/>
      <c r="O113" s="426"/>
      <c r="P113" s="487"/>
      <c r="Q113" s="488"/>
      <c r="R113" s="428"/>
    </row>
    <row r="114" spans="1:19" x14ac:dyDescent="0.25">
      <c r="A114" s="734"/>
      <c r="B114" s="736"/>
      <c r="C114" s="476" t="s">
        <v>32</v>
      </c>
      <c r="D114" s="477"/>
      <c r="E114" s="478"/>
      <c r="F114" s="479"/>
      <c r="G114" s="486"/>
      <c r="H114" s="487"/>
      <c r="I114" s="426"/>
      <c r="J114" s="487"/>
      <c r="K114" s="487"/>
      <c r="L114" s="426"/>
      <c r="M114" s="487"/>
      <c r="N114" s="487"/>
      <c r="O114" s="426"/>
      <c r="P114" s="487"/>
      <c r="Q114" s="488"/>
      <c r="R114" s="428"/>
    </row>
    <row r="115" spans="1:19" x14ac:dyDescent="0.25">
      <c r="A115" s="734"/>
      <c r="B115" s="736"/>
      <c r="C115" s="476" t="s">
        <v>33</v>
      </c>
      <c r="D115" s="477"/>
      <c r="E115" s="478"/>
      <c r="F115" s="479"/>
      <c r="G115" s="486"/>
      <c r="H115" s="487"/>
      <c r="I115" s="426"/>
      <c r="J115" s="487"/>
      <c r="K115" s="487"/>
      <c r="L115" s="426"/>
      <c r="M115" s="487"/>
      <c r="N115" s="487"/>
      <c r="O115" s="426"/>
      <c r="P115" s="487"/>
      <c r="Q115" s="488"/>
      <c r="R115" s="428"/>
    </row>
    <row r="116" spans="1:19" ht="15.75" thickBot="1" x14ac:dyDescent="0.3">
      <c r="A116" s="735"/>
      <c r="B116" s="737"/>
      <c r="C116" s="489" t="s">
        <v>34</v>
      </c>
      <c r="D116" s="490"/>
      <c r="E116" s="491"/>
      <c r="F116" s="492"/>
      <c r="G116" s="493"/>
      <c r="H116" s="494"/>
      <c r="I116" s="435"/>
      <c r="J116" s="494"/>
      <c r="K116" s="494"/>
      <c r="L116" s="435"/>
      <c r="M116" s="494"/>
      <c r="N116" s="494"/>
      <c r="O116" s="435"/>
      <c r="P116" s="494"/>
      <c r="Q116" s="495"/>
      <c r="R116" s="437"/>
    </row>
    <row r="117" spans="1:19" x14ac:dyDescent="0.25">
      <c r="A117" s="734" t="s">
        <v>188</v>
      </c>
      <c r="B117" s="736" t="s">
        <v>13</v>
      </c>
      <c r="C117" s="476" t="s">
        <v>25</v>
      </c>
      <c r="D117" s="477"/>
      <c r="E117" s="478"/>
      <c r="F117" s="479"/>
      <c r="G117" s="496"/>
      <c r="H117" s="497"/>
      <c r="I117" s="415"/>
      <c r="J117" s="497"/>
      <c r="K117" s="497"/>
      <c r="L117" s="415"/>
      <c r="M117" s="497"/>
      <c r="N117" s="497"/>
      <c r="O117" s="415"/>
      <c r="P117" s="497"/>
      <c r="Q117" s="498"/>
      <c r="R117" s="499"/>
    </row>
    <row r="118" spans="1:19" x14ac:dyDescent="0.25">
      <c r="A118" s="734"/>
      <c r="B118" s="736"/>
      <c r="C118" s="476" t="s">
        <v>26</v>
      </c>
      <c r="D118" s="477"/>
      <c r="E118" s="478"/>
      <c r="F118" s="479"/>
      <c r="G118" s="486"/>
      <c r="H118" s="487"/>
      <c r="I118" s="426"/>
      <c r="J118" s="487"/>
      <c r="K118" s="487"/>
      <c r="L118" s="426"/>
      <c r="M118" s="487"/>
      <c r="N118" s="487"/>
      <c r="O118" s="426"/>
      <c r="P118" s="487"/>
      <c r="Q118" s="488"/>
      <c r="R118" s="428"/>
    </row>
    <row r="119" spans="1:19" x14ac:dyDescent="0.25">
      <c r="A119" s="734"/>
      <c r="B119" s="736"/>
      <c r="C119" s="476" t="s">
        <v>27</v>
      </c>
      <c r="D119" s="477"/>
      <c r="E119" s="478"/>
      <c r="F119" s="479"/>
      <c r="G119" s="486"/>
      <c r="H119" s="487"/>
      <c r="I119" s="426"/>
      <c r="J119" s="487"/>
      <c r="K119" s="487"/>
      <c r="L119" s="426"/>
      <c r="M119" s="487"/>
      <c r="N119" s="487"/>
      <c r="O119" s="426"/>
      <c r="P119" s="487"/>
      <c r="Q119" s="488"/>
      <c r="R119" s="428"/>
    </row>
    <row r="120" spans="1:19" x14ac:dyDescent="0.25">
      <c r="A120" s="734"/>
      <c r="B120" s="736"/>
      <c r="C120" s="476" t="s">
        <v>28</v>
      </c>
      <c r="D120" s="477"/>
      <c r="E120" s="478"/>
      <c r="F120" s="479"/>
      <c r="G120" s="486"/>
      <c r="H120" s="487"/>
      <c r="I120" s="426"/>
      <c r="J120" s="487"/>
      <c r="K120" s="487"/>
      <c r="L120" s="426"/>
      <c r="M120" s="487"/>
      <c r="N120" s="487"/>
      <c r="O120" s="426"/>
      <c r="P120" s="487"/>
      <c r="Q120" s="488"/>
      <c r="R120" s="428"/>
    </row>
    <row r="121" spans="1:19" x14ac:dyDescent="0.25">
      <c r="A121" s="734"/>
      <c r="B121" s="736"/>
      <c r="C121" s="476" t="s">
        <v>29</v>
      </c>
      <c r="D121" s="477"/>
      <c r="E121" s="478"/>
      <c r="F121" s="479"/>
      <c r="G121" s="486"/>
      <c r="H121" s="487"/>
      <c r="I121" s="426"/>
      <c r="J121" s="487"/>
      <c r="K121" s="487"/>
      <c r="L121" s="426"/>
      <c r="M121" s="487"/>
      <c r="N121" s="487"/>
      <c r="O121" s="426"/>
      <c r="P121" s="487"/>
      <c r="Q121" s="488"/>
      <c r="R121" s="428"/>
    </row>
    <row r="122" spans="1:19" x14ac:dyDescent="0.25">
      <c r="A122" s="734"/>
      <c r="B122" s="736"/>
      <c r="C122" s="476" t="s">
        <v>30</v>
      </c>
      <c r="D122" s="477"/>
      <c r="E122" s="478"/>
      <c r="F122" s="479"/>
      <c r="G122" s="486"/>
      <c r="H122" s="487"/>
      <c r="I122" s="426"/>
      <c r="J122" s="487"/>
      <c r="K122" s="487"/>
      <c r="L122" s="426"/>
      <c r="M122" s="487"/>
      <c r="N122" s="487"/>
      <c r="O122" s="426"/>
      <c r="P122" s="487"/>
      <c r="Q122" s="488"/>
      <c r="R122" s="428"/>
    </row>
    <row r="123" spans="1:19" x14ac:dyDescent="0.25">
      <c r="A123" s="734"/>
      <c r="B123" s="736"/>
      <c r="C123" s="476" t="s">
        <v>31</v>
      </c>
      <c r="D123" s="477"/>
      <c r="E123" s="478"/>
      <c r="F123" s="479"/>
      <c r="G123" s="486"/>
      <c r="H123" s="487"/>
      <c r="I123" s="426"/>
      <c r="J123" s="487"/>
      <c r="K123" s="487"/>
      <c r="L123" s="426"/>
      <c r="M123" s="487"/>
      <c r="N123" s="487"/>
      <c r="O123" s="426"/>
      <c r="P123" s="487"/>
      <c r="Q123" s="488"/>
      <c r="R123" s="428"/>
    </row>
    <row r="124" spans="1:19" x14ac:dyDescent="0.25">
      <c r="A124" s="734"/>
      <c r="B124" s="736"/>
      <c r="C124" s="476" t="s">
        <v>32</v>
      </c>
      <c r="D124" s="477"/>
      <c r="E124" s="478"/>
      <c r="F124" s="479"/>
      <c r="G124" s="486"/>
      <c r="H124" s="487"/>
      <c r="I124" s="426"/>
      <c r="J124" s="487"/>
      <c r="K124" s="487"/>
      <c r="L124" s="426"/>
      <c r="M124" s="487"/>
      <c r="N124" s="487"/>
      <c r="O124" s="426"/>
      <c r="P124" s="487"/>
      <c r="Q124" s="488"/>
      <c r="R124" s="428"/>
    </row>
    <row r="125" spans="1:19" x14ac:dyDescent="0.25">
      <c r="A125" s="734"/>
      <c r="B125" s="736"/>
      <c r="C125" s="476" t="s">
        <v>33</v>
      </c>
      <c r="D125" s="477"/>
      <c r="E125" s="478"/>
      <c r="F125" s="479"/>
      <c r="G125" s="486"/>
      <c r="H125" s="487"/>
      <c r="I125" s="426"/>
      <c r="J125" s="487"/>
      <c r="K125" s="487"/>
      <c r="L125" s="426"/>
      <c r="M125" s="487"/>
      <c r="N125" s="487"/>
      <c r="O125" s="426"/>
      <c r="P125" s="487"/>
      <c r="Q125" s="488"/>
      <c r="R125" s="428"/>
    </row>
    <row r="126" spans="1:19" ht="15.75" thickBot="1" x14ac:dyDescent="0.3">
      <c r="A126" s="735"/>
      <c r="B126" s="737"/>
      <c r="C126" s="489" t="s">
        <v>34</v>
      </c>
      <c r="D126" s="490"/>
      <c r="E126" s="491"/>
      <c r="F126" s="492"/>
      <c r="G126" s="493"/>
      <c r="H126" s="494"/>
      <c r="I126" s="435"/>
      <c r="J126" s="494"/>
      <c r="K126" s="494"/>
      <c r="L126" s="435"/>
      <c r="M126" s="494"/>
      <c r="N126" s="494"/>
      <c r="O126" s="435"/>
      <c r="P126" s="494"/>
      <c r="Q126" s="495"/>
      <c r="R126" s="437"/>
    </row>
    <row r="127" spans="1:19" x14ac:dyDescent="0.25">
      <c r="A127" s="734" t="s">
        <v>39</v>
      </c>
      <c r="B127" s="736" t="s">
        <v>13</v>
      </c>
      <c r="C127" s="476" t="s">
        <v>25</v>
      </c>
      <c r="D127" s="477"/>
      <c r="E127" s="478"/>
      <c r="F127" s="479"/>
      <c r="G127" s="496"/>
      <c r="H127" s="497"/>
      <c r="I127" s="415"/>
      <c r="J127" s="497"/>
      <c r="K127" s="497"/>
      <c r="L127" s="415"/>
      <c r="M127" s="497"/>
      <c r="N127" s="497"/>
      <c r="O127" s="415"/>
      <c r="P127" s="497"/>
      <c r="Q127" s="498"/>
      <c r="R127" s="499"/>
      <c r="S127" s="418">
        <f>'Analyza citlivosti - AgendovéIS'!H7</f>
        <v>0</v>
      </c>
    </row>
    <row r="128" spans="1:19" x14ac:dyDescent="0.25">
      <c r="A128" s="734"/>
      <c r="B128" s="736"/>
      <c r="C128" s="476" t="s">
        <v>26</v>
      </c>
      <c r="D128" s="477"/>
      <c r="E128" s="478"/>
      <c r="F128" s="479"/>
      <c r="G128" s="486"/>
      <c r="H128" s="487"/>
      <c r="I128" s="426"/>
      <c r="J128" s="487"/>
      <c r="K128" s="487"/>
      <c r="L128" s="426"/>
      <c r="M128" s="487"/>
      <c r="N128" s="487"/>
      <c r="O128" s="426"/>
      <c r="P128" s="487"/>
      <c r="Q128" s="488"/>
      <c r="R128" s="428"/>
    </row>
    <row r="129" spans="1:18" x14ac:dyDescent="0.25">
      <c r="A129" s="734"/>
      <c r="B129" s="736"/>
      <c r="C129" s="476" t="s">
        <v>27</v>
      </c>
      <c r="D129" s="477"/>
      <c r="E129" s="478"/>
      <c r="F129" s="479"/>
      <c r="G129" s="486"/>
      <c r="H129" s="487"/>
      <c r="I129" s="426"/>
      <c r="J129" s="487"/>
      <c r="K129" s="487"/>
      <c r="L129" s="426"/>
      <c r="M129" s="487"/>
      <c r="N129" s="487"/>
      <c r="O129" s="426"/>
      <c r="P129" s="487"/>
      <c r="Q129" s="488"/>
      <c r="R129" s="428"/>
    </row>
    <row r="130" spans="1:18" x14ac:dyDescent="0.25">
      <c r="A130" s="734"/>
      <c r="B130" s="736"/>
      <c r="C130" s="476" t="s">
        <v>28</v>
      </c>
      <c r="D130" s="477"/>
      <c r="E130" s="478"/>
      <c r="F130" s="479"/>
      <c r="G130" s="486"/>
      <c r="H130" s="487"/>
      <c r="I130" s="426"/>
      <c r="J130" s="487"/>
      <c r="K130" s="487"/>
      <c r="L130" s="426"/>
      <c r="M130" s="487"/>
      <c r="N130" s="487"/>
      <c r="O130" s="426"/>
      <c r="P130" s="487"/>
      <c r="Q130" s="488"/>
      <c r="R130" s="428"/>
    </row>
    <row r="131" spans="1:18" x14ac:dyDescent="0.25">
      <c r="A131" s="734"/>
      <c r="B131" s="736"/>
      <c r="C131" s="476" t="s">
        <v>29</v>
      </c>
      <c r="D131" s="477"/>
      <c r="E131" s="478"/>
      <c r="F131" s="479"/>
      <c r="G131" s="486"/>
      <c r="H131" s="487"/>
      <c r="I131" s="426"/>
      <c r="J131" s="487"/>
      <c r="K131" s="487"/>
      <c r="L131" s="426"/>
      <c r="M131" s="487"/>
      <c r="N131" s="487"/>
      <c r="O131" s="426"/>
      <c r="P131" s="487"/>
      <c r="Q131" s="488"/>
      <c r="R131" s="428"/>
    </row>
    <row r="132" spans="1:18" x14ac:dyDescent="0.25">
      <c r="A132" s="734"/>
      <c r="B132" s="736"/>
      <c r="C132" s="476" t="s">
        <v>30</v>
      </c>
      <c r="D132" s="477"/>
      <c r="E132" s="478"/>
      <c r="F132" s="479"/>
      <c r="G132" s="486"/>
      <c r="H132" s="487"/>
      <c r="I132" s="426"/>
      <c r="J132" s="487"/>
      <c r="K132" s="487"/>
      <c r="L132" s="426"/>
      <c r="M132" s="487"/>
      <c r="N132" s="487"/>
      <c r="O132" s="426"/>
      <c r="P132" s="487"/>
      <c r="Q132" s="488"/>
      <c r="R132" s="428"/>
    </row>
    <row r="133" spans="1:18" x14ac:dyDescent="0.25">
      <c r="A133" s="734"/>
      <c r="B133" s="736"/>
      <c r="C133" s="476" t="s">
        <v>31</v>
      </c>
      <c r="D133" s="477"/>
      <c r="E133" s="478"/>
      <c r="F133" s="479"/>
      <c r="G133" s="486"/>
      <c r="H133" s="487"/>
      <c r="I133" s="426"/>
      <c r="J133" s="487"/>
      <c r="K133" s="487"/>
      <c r="L133" s="426"/>
      <c r="M133" s="487"/>
      <c r="N133" s="487"/>
      <c r="O133" s="426"/>
      <c r="P133" s="487"/>
      <c r="Q133" s="488"/>
      <c r="R133" s="428"/>
    </row>
    <row r="134" spans="1:18" x14ac:dyDescent="0.25">
      <c r="A134" s="734"/>
      <c r="B134" s="736"/>
      <c r="C134" s="476" t="s">
        <v>32</v>
      </c>
      <c r="D134" s="477"/>
      <c r="E134" s="478"/>
      <c r="F134" s="479"/>
      <c r="G134" s="486"/>
      <c r="H134" s="487"/>
      <c r="I134" s="426"/>
      <c r="J134" s="487"/>
      <c r="K134" s="487"/>
      <c r="L134" s="426"/>
      <c r="M134" s="487"/>
      <c r="N134" s="487"/>
      <c r="O134" s="426"/>
      <c r="P134" s="487"/>
      <c r="Q134" s="488"/>
      <c r="R134" s="428"/>
    </row>
    <row r="135" spans="1:18" x14ac:dyDescent="0.25">
      <c r="A135" s="734"/>
      <c r="B135" s="736"/>
      <c r="C135" s="476" t="s">
        <v>33</v>
      </c>
      <c r="D135" s="477"/>
      <c r="E135" s="478"/>
      <c r="F135" s="479"/>
      <c r="G135" s="486"/>
      <c r="H135" s="487"/>
      <c r="I135" s="426"/>
      <c r="J135" s="487"/>
      <c r="K135" s="487"/>
      <c r="L135" s="426"/>
      <c r="M135" s="487"/>
      <c r="N135" s="487"/>
      <c r="O135" s="426"/>
      <c r="P135" s="487"/>
      <c r="Q135" s="488"/>
      <c r="R135" s="428"/>
    </row>
    <row r="136" spans="1:18" ht="15.75" thickBot="1" x14ac:dyDescent="0.3">
      <c r="A136" s="735"/>
      <c r="B136" s="737"/>
      <c r="C136" s="489" t="s">
        <v>34</v>
      </c>
      <c r="D136" s="490"/>
      <c r="E136" s="491"/>
      <c r="F136" s="492"/>
      <c r="G136" s="493"/>
      <c r="H136" s="494"/>
      <c r="I136" s="435"/>
      <c r="J136" s="494"/>
      <c r="K136" s="494"/>
      <c r="L136" s="435"/>
      <c r="M136" s="494"/>
      <c r="N136" s="494"/>
      <c r="O136" s="435"/>
      <c r="P136" s="494"/>
      <c r="Q136" s="495"/>
      <c r="R136" s="437"/>
    </row>
  </sheetData>
  <sheetProtection insertColumns="0" deleteColumns="0"/>
  <mergeCells count="43">
    <mergeCell ref="A26:A35"/>
    <mergeCell ref="B26:B35"/>
    <mergeCell ref="A36:A45"/>
    <mergeCell ref="B36:B45"/>
    <mergeCell ref="A56:A65"/>
    <mergeCell ref="B56:B65"/>
    <mergeCell ref="A46:A55"/>
    <mergeCell ref="B46:B55"/>
    <mergeCell ref="A6:A15"/>
    <mergeCell ref="B6:B15"/>
    <mergeCell ref="A16:A25"/>
    <mergeCell ref="B16:B25"/>
    <mergeCell ref="J1:L1"/>
    <mergeCell ref="D1:F1"/>
    <mergeCell ref="G1:I1"/>
    <mergeCell ref="G3:I3"/>
    <mergeCell ref="J3:L3"/>
    <mergeCell ref="G2:I2"/>
    <mergeCell ref="J2:L2"/>
    <mergeCell ref="M1:O1"/>
    <mergeCell ref="P1:R1"/>
    <mergeCell ref="A67:A76"/>
    <mergeCell ref="B67:B76"/>
    <mergeCell ref="A127:A136"/>
    <mergeCell ref="B127:B136"/>
    <mergeCell ref="A107:A116"/>
    <mergeCell ref="B107:B116"/>
    <mergeCell ref="A87:A96"/>
    <mergeCell ref="B87:B96"/>
    <mergeCell ref="A117:A126"/>
    <mergeCell ref="B117:B126"/>
    <mergeCell ref="A97:A106"/>
    <mergeCell ref="B97:B106"/>
    <mergeCell ref="A77:A86"/>
    <mergeCell ref="B77:B86"/>
    <mergeCell ref="M2:O2"/>
    <mergeCell ref="P2:R2"/>
    <mergeCell ref="M3:O3"/>
    <mergeCell ref="P3:R3"/>
    <mergeCell ref="G4:I4"/>
    <mergeCell ref="J4:L4"/>
    <mergeCell ref="M4:O4"/>
    <mergeCell ref="P4:R4"/>
  </mergeCells>
  <pageMargins left="0.7" right="0.7" top="0.75" bottom="0.75" header="0.3" footer="0.3"/>
  <pageSetup paperSize="9"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CC"/>
    <outlinePr summaryBelow="0" summaryRight="0"/>
  </sheetPr>
  <dimension ref="A1:M44"/>
  <sheetViews>
    <sheetView view="pageBreakPreview" zoomScale="80" zoomScaleNormal="85" zoomScaleSheetLayoutView="80" workbookViewId="0">
      <selection activeCell="J26" sqref="J26"/>
    </sheetView>
  </sheetViews>
  <sheetFormatPr defaultColWidth="8.85546875" defaultRowHeight="15" outlineLevelCol="1" x14ac:dyDescent="0.25"/>
  <cols>
    <col min="2" max="2" width="54.140625" customWidth="1"/>
    <col min="3" max="3" width="18.85546875" customWidth="1"/>
    <col min="4" max="13" width="16" customWidth="1" outlineLevel="1"/>
  </cols>
  <sheetData>
    <row r="1" spans="1:13" ht="21" x14ac:dyDescent="0.35">
      <c r="A1" s="104" t="s">
        <v>102</v>
      </c>
      <c r="B1" s="105"/>
      <c r="D1" s="93"/>
      <c r="E1" s="91"/>
      <c r="F1" s="91"/>
      <c r="G1" s="91"/>
      <c r="H1" s="91"/>
      <c r="I1" s="91"/>
      <c r="J1" s="91"/>
      <c r="K1" s="91"/>
      <c r="L1" s="91"/>
      <c r="M1" s="87"/>
    </row>
    <row r="2" spans="1:13" ht="15.75" x14ac:dyDescent="0.25">
      <c r="A2" s="106"/>
      <c r="B2" s="92"/>
      <c r="D2" s="89"/>
      <c r="E2" s="89"/>
      <c r="F2" s="89"/>
      <c r="G2" s="89"/>
      <c r="H2" s="89"/>
      <c r="I2" s="89"/>
      <c r="J2" s="89"/>
      <c r="K2" s="89"/>
      <c r="L2" s="89"/>
      <c r="M2" s="83"/>
    </row>
    <row r="3" spans="1:13" ht="15.75" x14ac:dyDescent="0.25">
      <c r="A3" s="223" t="s">
        <v>194</v>
      </c>
      <c r="B3" s="92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x14ac:dyDescent="0.25"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ht="15.75" thickBot="1" x14ac:dyDescent="0.3">
      <c r="A5" s="93"/>
      <c r="B5" s="94"/>
      <c r="C5" s="88"/>
      <c r="D5" s="748" t="s">
        <v>103</v>
      </c>
      <c r="E5" s="748"/>
      <c r="F5" s="748"/>
      <c r="G5" s="748"/>
      <c r="H5" s="748"/>
      <c r="I5" s="748"/>
      <c r="J5" s="748"/>
      <c r="K5" s="748"/>
      <c r="L5" s="748"/>
      <c r="M5" s="748"/>
    </row>
    <row r="6" spans="1:13" x14ac:dyDescent="0.25">
      <c r="A6" s="220"/>
      <c r="B6" s="217" t="s">
        <v>169</v>
      </c>
      <c r="C6" s="98" t="s">
        <v>107</v>
      </c>
      <c r="D6" s="112" t="s">
        <v>25</v>
      </c>
      <c r="E6" s="113" t="s">
        <v>26</v>
      </c>
      <c r="F6" s="113" t="s">
        <v>27</v>
      </c>
      <c r="G6" s="113" t="s">
        <v>28</v>
      </c>
      <c r="H6" s="113" t="s">
        <v>29</v>
      </c>
      <c r="I6" s="113" t="s">
        <v>30</v>
      </c>
      <c r="J6" s="113" t="s">
        <v>31</v>
      </c>
      <c r="K6" s="113" t="s">
        <v>32</v>
      </c>
      <c r="L6" s="113" t="s">
        <v>33</v>
      </c>
      <c r="M6" s="114" t="s">
        <v>34</v>
      </c>
    </row>
    <row r="7" spans="1:13" x14ac:dyDescent="0.25">
      <c r="A7" s="221"/>
      <c r="B7" s="218" t="s">
        <v>110</v>
      </c>
      <c r="C7" s="99">
        <f t="shared" ref="C7:C14" si="0">SUM(D7:M7)</f>
        <v>0</v>
      </c>
      <c r="D7" s="115">
        <f>'TCO TO BE- SW'!$E5+'TCO TO BE- SW'!$E15</f>
        <v>0</v>
      </c>
      <c r="E7" s="96">
        <f>'TCO TO BE- SW'!$E6+'TCO TO BE- SW'!$E16</f>
        <v>0</v>
      </c>
      <c r="F7" s="96">
        <f>'TCO TO BE- SW'!$E7+'TCO TO BE- SW'!$E17</f>
        <v>0</v>
      </c>
      <c r="G7" s="96">
        <f>'TCO TO BE- SW'!$E8+'TCO TO BE- SW'!$E18</f>
        <v>0</v>
      </c>
      <c r="H7" s="96">
        <f>'TCO TO BE- SW'!$E9+'TCO TO BE- SW'!$E19</f>
        <v>0</v>
      </c>
      <c r="I7" s="96">
        <f>'TCO TO BE- SW'!$E10+'TCO TO BE- SW'!$E20</f>
        <v>0</v>
      </c>
      <c r="J7" s="96">
        <f>'TCO TO BE- SW'!$E11+'TCO TO BE- SW'!$E21</f>
        <v>0</v>
      </c>
      <c r="K7" s="96">
        <f>'TCO TO BE- SW'!$E12+'TCO TO BE- SW'!$E22</f>
        <v>0</v>
      </c>
      <c r="L7" s="96">
        <f>'TCO TO BE- SW'!$E13+'TCO TO BE- SW'!$E23</f>
        <v>0</v>
      </c>
      <c r="M7" s="116">
        <f>'TCO TO BE- SW'!$E14+'TCO TO BE- SW'!$E24</f>
        <v>0</v>
      </c>
    </row>
    <row r="8" spans="1:13" x14ac:dyDescent="0.25">
      <c r="A8" s="221"/>
      <c r="B8" s="218" t="s">
        <v>111</v>
      </c>
      <c r="C8" s="99">
        <f t="shared" si="0"/>
        <v>0</v>
      </c>
      <c r="D8" s="115">
        <f>'TCO TO BE- SW'!$E58+'TCO TO BE- SW'!$E68</f>
        <v>0</v>
      </c>
      <c r="E8" s="96">
        <f>'TCO TO BE- SW'!$E59+'TCO TO BE- SW'!$E69</f>
        <v>0</v>
      </c>
      <c r="F8" s="96">
        <f>'TCO TO BE- SW'!$E60+'TCO TO BE- SW'!$E70</f>
        <v>0</v>
      </c>
      <c r="G8" s="96">
        <f>'TCO TO BE- SW'!$E61+'TCO TO BE- SW'!$E71</f>
        <v>0</v>
      </c>
      <c r="H8" s="96">
        <f>'TCO TO BE- SW'!$E62+'TCO TO BE- SW'!$E72</f>
        <v>0</v>
      </c>
      <c r="I8" s="96">
        <f>'TCO TO BE- SW'!$E63+'TCO TO BE- SW'!$E73</f>
        <v>0</v>
      </c>
      <c r="J8" s="96">
        <f>'TCO TO BE- SW'!$E64+'TCO TO BE- SW'!$E74</f>
        <v>0</v>
      </c>
      <c r="K8" s="96">
        <f>'TCO TO BE- SW'!$E65+'TCO TO BE- SW'!$E75</f>
        <v>0</v>
      </c>
      <c r="L8" s="96">
        <f>'TCO TO BE- SW'!$E66+'TCO TO BE- SW'!$E76</f>
        <v>0</v>
      </c>
      <c r="M8" s="116">
        <f>'TCO TO BE- SW'!$E67+'TCO TO BE- SW'!$E77</f>
        <v>0</v>
      </c>
    </row>
    <row r="9" spans="1:13" x14ac:dyDescent="0.25">
      <c r="A9" s="221"/>
      <c r="B9" s="218" t="s">
        <v>112</v>
      </c>
      <c r="C9" s="99">
        <f t="shared" si="0"/>
        <v>422793</v>
      </c>
      <c r="D9" s="115">
        <f>'TCO TO BE- SW'!$E26+'TCO TO BE- SW'!$E36+'TCO TO BE- SW'!$E46</f>
        <v>422793</v>
      </c>
      <c r="E9" s="96">
        <f>'TCO TO BE- SW'!$E27+'TCO TO BE- SW'!$E37+'TCO TO BE- SW'!$E47</f>
        <v>0</v>
      </c>
      <c r="F9" s="96">
        <f>'TCO TO BE- SW'!$E28+'TCO TO BE- SW'!$E38+'TCO TO BE- SW'!$E48</f>
        <v>0</v>
      </c>
      <c r="G9" s="96">
        <f>'TCO TO BE- SW'!$E29+'TCO TO BE- SW'!$E39+'TCO TO BE- SW'!$E49</f>
        <v>0</v>
      </c>
      <c r="H9" s="96">
        <f>'TCO TO BE- SW'!$E30+'TCO TO BE- SW'!$E40+'TCO TO BE- SW'!$E50</f>
        <v>0</v>
      </c>
      <c r="I9" s="96">
        <f>'TCO TO BE- SW'!$E31+'TCO TO BE- SW'!$E41+'TCO TO BE- SW'!$E51</f>
        <v>0</v>
      </c>
      <c r="J9" s="96">
        <f>'TCO TO BE- SW'!$E32+'TCO TO BE- SW'!$E42+'TCO TO BE- SW'!$E52</f>
        <v>0</v>
      </c>
      <c r="K9" s="96">
        <f>'TCO TO BE- SW'!$E33+'TCO TO BE- SW'!$E43+'TCO TO BE- SW'!$E53</f>
        <v>0</v>
      </c>
      <c r="L9" s="96">
        <f>'TCO TO BE- SW'!$E34+'TCO TO BE- SW'!$E44+'TCO TO BE- SW'!$E54</f>
        <v>0</v>
      </c>
      <c r="M9" s="116">
        <f>'TCO TO BE- SW'!$E35+'TCO TO BE- SW'!$E45+'TCO TO BE- SW'!$E55</f>
        <v>0</v>
      </c>
    </row>
    <row r="10" spans="1:13" x14ac:dyDescent="0.25">
      <c r="A10" s="221"/>
      <c r="B10" s="218" t="s">
        <v>113</v>
      </c>
      <c r="C10" s="99">
        <f t="shared" si="0"/>
        <v>0</v>
      </c>
      <c r="D10" s="115">
        <f>'TCO TO BE- SW'!$E79+'TCO TO BE- SW'!$E89+'TCO TO BE- SW'!$E99+'TCO TO BE- SW'!$E109+'TCO TO BE- SW'!$E119</f>
        <v>0</v>
      </c>
      <c r="E10" s="96">
        <f>'TCO TO BE- SW'!$E80+'TCO TO BE- SW'!$E90+'TCO TO BE- SW'!$E100+'TCO TO BE- SW'!$E110+'TCO TO BE- SW'!$E120</f>
        <v>0</v>
      </c>
      <c r="F10" s="96">
        <f>'TCO TO BE- SW'!$E81+'TCO TO BE- SW'!$E91+'TCO TO BE- SW'!$E101+'TCO TO BE- SW'!$E111+'TCO TO BE- SW'!$E121</f>
        <v>0</v>
      </c>
      <c r="G10" s="96">
        <f>'TCO TO BE- SW'!$E82+'TCO TO BE- SW'!$E92+'TCO TO BE- SW'!$E102+'TCO TO BE- SW'!$E112+'TCO TO BE- SW'!$E122</f>
        <v>0</v>
      </c>
      <c r="H10" s="96">
        <f>'TCO TO BE- SW'!$E83+'TCO TO BE- SW'!$E93+'TCO TO BE- SW'!$E103+'TCO TO BE- SW'!$E113+'TCO TO BE- SW'!$E123</f>
        <v>0</v>
      </c>
      <c r="I10" s="96">
        <f>'TCO TO BE- SW'!$E84+'TCO TO BE- SW'!$E94+'TCO TO BE- SW'!$E104+'TCO TO BE- SW'!$E114+'TCO TO BE- SW'!$E124</f>
        <v>0</v>
      </c>
      <c r="J10" s="96">
        <f>'TCO TO BE- SW'!$E85+'TCO TO BE- SW'!$E95+'TCO TO BE- SW'!$E105+'TCO TO BE- SW'!$E115+'TCO TO BE- SW'!$E125</f>
        <v>0</v>
      </c>
      <c r="K10" s="96">
        <f>'TCO TO BE- SW'!$E86+'TCO TO BE- SW'!$E96+'TCO TO BE- SW'!$E106+'TCO TO BE- SW'!$E116+'TCO TO BE- SW'!$E126</f>
        <v>0</v>
      </c>
      <c r="L10" s="96">
        <f>'TCO TO BE- SW'!$E87+'TCO TO BE- SW'!$E97+'TCO TO BE- SW'!$E107+'TCO TO BE- SW'!$E117+'TCO TO BE- SW'!$E127</f>
        <v>0</v>
      </c>
      <c r="M10" s="116">
        <f>'TCO TO BE- SW'!$E88+'TCO TO BE- SW'!$E98+'TCO TO BE- SW'!$E108+'TCO TO BE- SW'!$E118+'TCO TO BE- SW'!$E128</f>
        <v>0</v>
      </c>
    </row>
    <row r="11" spans="1:13" x14ac:dyDescent="0.25">
      <c r="A11" s="221"/>
      <c r="B11" s="218" t="s">
        <v>357</v>
      </c>
      <c r="C11" s="99">
        <f t="shared" si="0"/>
        <v>0</v>
      </c>
      <c r="D11" s="115">
        <f>'TCO TO BE- SW'!E151+'TCO TO BE- SW'!E161</f>
        <v>0</v>
      </c>
      <c r="E11" s="96">
        <f>'TCO TO BE- SW'!E152+'TCO TO BE- SW'!E162</f>
        <v>0</v>
      </c>
      <c r="F11" s="96">
        <f>'TCO TO BE- SW'!E153+'TCO TO BE- SW'!E163</f>
        <v>0</v>
      </c>
      <c r="G11" s="96">
        <f>'TCO TO BE- SW'!E154+'TCO TO BE- SW'!E164</f>
        <v>0</v>
      </c>
      <c r="H11" s="96">
        <f>'TCO TO BE- SW'!E155+'TCO TO BE- SW'!E165</f>
        <v>0</v>
      </c>
      <c r="I11" s="96">
        <f>'TCO TO BE- SW'!E156+'TCO TO BE- SW'!E166</f>
        <v>0</v>
      </c>
      <c r="J11" s="96">
        <f>'TCO TO BE- SW'!E157+'TCO TO BE- SW'!E167</f>
        <v>0</v>
      </c>
      <c r="K11" s="96">
        <f>'TCO TO BE- SW'!E158+'TCO TO BE- SW'!E168</f>
        <v>0</v>
      </c>
      <c r="L11" s="96">
        <f>'TCO TO BE- SW'!E159+'TCO TO BE- SW'!E169</f>
        <v>0</v>
      </c>
      <c r="M11" s="116">
        <f>'TCO TO BE- SW'!E160+'TCO TO BE- SW'!E170</f>
        <v>0</v>
      </c>
    </row>
    <row r="12" spans="1:13" x14ac:dyDescent="0.25">
      <c r="A12" s="221"/>
      <c r="B12" s="218" t="s">
        <v>104</v>
      </c>
      <c r="C12" s="99">
        <f t="shared" si="0"/>
        <v>0</v>
      </c>
      <c r="D12" s="115">
        <f>'TCO TO BE - HW'!$E4+'TCO TO BE - HW'!$E14+'TCO TO BE - HW'!$E24</f>
        <v>0</v>
      </c>
      <c r="E12" s="96">
        <f>'TCO TO BE - HW'!$E5+'TCO TO BE - HW'!$E15+'TCO TO BE - HW'!$E25</f>
        <v>0</v>
      </c>
      <c r="F12" s="96">
        <f>'TCO TO BE - HW'!$E6+'TCO TO BE - HW'!$E16+'TCO TO BE - HW'!$E26</f>
        <v>0</v>
      </c>
      <c r="G12" s="96">
        <f>'TCO TO BE - HW'!$E7+'TCO TO BE - HW'!$E17+'TCO TO BE - HW'!$E27</f>
        <v>0</v>
      </c>
      <c r="H12" s="96">
        <f>'TCO TO BE - HW'!$E8+'TCO TO BE - HW'!$E18+'TCO TO BE - HW'!$E28</f>
        <v>0</v>
      </c>
      <c r="I12" s="96">
        <f>'TCO TO BE - HW'!$E9+'TCO TO BE - HW'!$E19+'TCO TO BE - HW'!$E29</f>
        <v>0</v>
      </c>
      <c r="J12" s="96">
        <f>'TCO TO BE - HW'!$E10+'TCO TO BE - HW'!$E20+'TCO TO BE - HW'!$E30</f>
        <v>0</v>
      </c>
      <c r="K12" s="96">
        <f>'TCO TO BE - HW'!$E11+'TCO TO BE - HW'!$E21+'TCO TO BE - HW'!$E31</f>
        <v>0</v>
      </c>
      <c r="L12" s="96">
        <f>'TCO TO BE - HW'!$E12+'TCO TO BE - HW'!$E22+'TCO TO BE - HW'!$E32</f>
        <v>0</v>
      </c>
      <c r="M12" s="116">
        <f>'TCO TO BE - HW'!$E13+'TCO TO BE - HW'!$E23+'TCO TO BE - HW'!$E33</f>
        <v>0</v>
      </c>
    </row>
    <row r="13" spans="1:13" x14ac:dyDescent="0.25">
      <c r="A13" s="221"/>
      <c r="B13" s="218" t="s">
        <v>105</v>
      </c>
      <c r="C13" s="99">
        <f t="shared" si="0"/>
        <v>0</v>
      </c>
      <c r="D13" s="115">
        <f>'TCO TO BE - HW'!$E35+'TCO TO BE - HW'!$E45+'TCO TO BE - HW'!$E55+'TCO TO BE - HW'!$E65+'TCO TO BE - HW'!$E75</f>
        <v>0</v>
      </c>
      <c r="E13" s="96">
        <f>'TCO TO BE - HW'!$E36+'TCO TO BE - HW'!$E46+'TCO TO BE - HW'!$E56+'TCO TO BE - HW'!$E66+'TCO TO BE - HW'!$E76</f>
        <v>0</v>
      </c>
      <c r="F13" s="96">
        <f>'TCO TO BE - HW'!$E37+'TCO TO BE - HW'!$E47+'TCO TO BE - HW'!$E57+'TCO TO BE - HW'!$E67+'TCO TO BE - HW'!$E77</f>
        <v>0</v>
      </c>
      <c r="G13" s="96">
        <f>'TCO TO BE - HW'!$E38+'TCO TO BE - HW'!$E48+'TCO TO BE - HW'!$E58+'TCO TO BE - HW'!$E68+'TCO TO BE - HW'!$E78</f>
        <v>0</v>
      </c>
      <c r="H13" s="96">
        <f>'TCO TO BE - HW'!$E39+'TCO TO BE - HW'!$E49+'TCO TO BE - HW'!$E59+'TCO TO BE - HW'!$E69+'TCO TO BE - HW'!$E79</f>
        <v>0</v>
      </c>
      <c r="I13" s="96">
        <f>'TCO TO BE - HW'!$E40+'TCO TO BE - HW'!$E50+'TCO TO BE - HW'!$E60+'TCO TO BE - HW'!$E70+'TCO TO BE - HW'!$E80</f>
        <v>0</v>
      </c>
      <c r="J13" s="96">
        <f>'TCO TO BE - HW'!$E41+'TCO TO BE - HW'!$E51+'TCO TO BE - HW'!$E61+'TCO TO BE - HW'!$E71+'TCO TO BE - HW'!$E81</f>
        <v>0</v>
      </c>
      <c r="K13" s="96">
        <f>'TCO TO BE - HW'!$E42+'TCO TO BE - HW'!$E52+'TCO TO BE - HW'!$E62+'TCO TO BE - HW'!$E72+'TCO TO BE - HW'!$E82</f>
        <v>0</v>
      </c>
      <c r="L13" s="96">
        <f>'TCO TO BE - HW'!$E43+'TCO TO BE - HW'!$E53+'TCO TO BE - HW'!$E63+'TCO TO BE - HW'!$E73+'TCO TO BE - HW'!$E83</f>
        <v>0</v>
      </c>
      <c r="M13" s="116">
        <f>'TCO TO BE - HW'!$E44+'TCO TO BE - HW'!$E54+'TCO TO BE - HW'!$E64+'TCO TO BE - HW'!$E74+'TCO TO BE - HW'!$E84</f>
        <v>0</v>
      </c>
    </row>
    <row r="14" spans="1:13" ht="15.75" thickBot="1" x14ac:dyDescent="0.3">
      <c r="A14" s="221"/>
      <c r="B14" s="524" t="s">
        <v>375</v>
      </c>
      <c r="C14" s="525">
        <f t="shared" si="0"/>
        <v>36976</v>
      </c>
      <c r="D14" s="530">
        <f>'TCO TO BE- SW'!E130+'TCO TO BE- SW'!E140</f>
        <v>36976</v>
      </c>
      <c r="E14" s="531">
        <f>'TCO TO BE- SW'!E131+'TCO TO BE- SW'!E141</f>
        <v>0</v>
      </c>
      <c r="F14" s="531">
        <f>'TCO TO BE- SW'!E132+'TCO TO BE- SW'!E142</f>
        <v>0</v>
      </c>
      <c r="G14" s="531">
        <f>'TCO TO BE- SW'!E133+'TCO TO BE- SW'!E143</f>
        <v>0</v>
      </c>
      <c r="H14" s="531">
        <f>'TCO TO BE- SW'!E134+'TCO TO BE- SW'!E144</f>
        <v>0</v>
      </c>
      <c r="I14" s="531">
        <f>'TCO TO BE- SW'!E135+'TCO TO BE- SW'!E145</f>
        <v>0</v>
      </c>
      <c r="J14" s="531">
        <f>'TCO TO BE- SW'!E136+'TCO TO BE- SW'!E146</f>
        <v>0</v>
      </c>
      <c r="K14" s="531">
        <f>'TCO TO BE- SW'!E137+'TCO TO BE- SW'!E147</f>
        <v>0</v>
      </c>
      <c r="L14" s="531">
        <f>'TCO TO BE- SW'!E138+'TCO TO BE- SW'!E148</f>
        <v>0</v>
      </c>
      <c r="M14" s="532">
        <f>'TCO TO BE- SW'!E139+'TCO TO BE- SW'!E149</f>
        <v>0</v>
      </c>
    </row>
    <row r="15" spans="1:13" ht="15.75" thickBot="1" x14ac:dyDescent="0.3">
      <c r="A15" s="222"/>
      <c r="B15" s="219" t="s">
        <v>106</v>
      </c>
      <c r="C15" s="101">
        <f>SUM(C7:C14)</f>
        <v>459769</v>
      </c>
      <c r="D15" s="97">
        <f>SUM(D7:D14)</f>
        <v>459769</v>
      </c>
      <c r="E15" s="86">
        <f t="shared" ref="E15:M15" si="1">SUM(E7:E13)</f>
        <v>0</v>
      </c>
      <c r="F15" s="86">
        <f t="shared" si="1"/>
        <v>0</v>
      </c>
      <c r="G15" s="86">
        <f t="shared" si="1"/>
        <v>0</v>
      </c>
      <c r="H15" s="86">
        <f t="shared" si="1"/>
        <v>0</v>
      </c>
      <c r="I15" s="86">
        <f t="shared" si="1"/>
        <v>0</v>
      </c>
      <c r="J15" s="86">
        <f t="shared" si="1"/>
        <v>0</v>
      </c>
      <c r="K15" s="86">
        <f t="shared" si="1"/>
        <v>0</v>
      </c>
      <c r="L15" s="103">
        <f t="shared" si="1"/>
        <v>0</v>
      </c>
      <c r="M15" s="102">
        <f t="shared" si="1"/>
        <v>0</v>
      </c>
    </row>
    <row r="16" spans="1:13" x14ac:dyDescent="0.25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</row>
    <row r="17" spans="1:13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</row>
    <row r="18" spans="1:13" ht="32.25" customHeight="1" x14ac:dyDescent="0.25">
      <c r="A18" s="749" t="s">
        <v>118</v>
      </c>
      <c r="B18" s="749"/>
      <c r="C18" s="749"/>
      <c r="D18" s="90"/>
      <c r="E18" s="89"/>
      <c r="F18" s="89"/>
      <c r="G18" s="89"/>
      <c r="H18" s="89"/>
      <c r="I18" s="89"/>
      <c r="J18" s="89"/>
      <c r="K18" s="89"/>
      <c r="L18" s="89"/>
      <c r="M18" s="83"/>
    </row>
    <row r="19" spans="1:13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</row>
    <row r="20" spans="1:13" ht="15.75" thickBot="1" x14ac:dyDescent="0.3">
      <c r="A20" s="93"/>
      <c r="B20" s="94"/>
      <c r="C20" s="88"/>
      <c r="D20" s="748" t="s">
        <v>103</v>
      </c>
      <c r="E20" s="748"/>
      <c r="F20" s="748"/>
      <c r="G20" s="748"/>
      <c r="H20" s="748"/>
      <c r="I20" s="748"/>
      <c r="J20" s="748"/>
      <c r="K20" s="748"/>
      <c r="L20" s="748"/>
      <c r="M20" s="748"/>
    </row>
    <row r="21" spans="1:13" ht="17.100000000000001" customHeight="1" x14ac:dyDescent="0.25">
      <c r="A21" s="220"/>
      <c r="B21" s="216" t="s">
        <v>232</v>
      </c>
      <c r="C21" s="98" t="s">
        <v>107</v>
      </c>
      <c r="D21" s="112" t="s">
        <v>25</v>
      </c>
      <c r="E21" s="113" t="s">
        <v>26</v>
      </c>
      <c r="F21" s="113" t="s">
        <v>27</v>
      </c>
      <c r="G21" s="113" t="s">
        <v>28</v>
      </c>
      <c r="H21" s="113" t="s">
        <v>29</v>
      </c>
      <c r="I21" s="113" t="s">
        <v>30</v>
      </c>
      <c r="J21" s="113" t="s">
        <v>31</v>
      </c>
      <c r="K21" s="113" t="s">
        <v>32</v>
      </c>
      <c r="L21" s="113" t="s">
        <v>33</v>
      </c>
      <c r="M21" s="114" t="s">
        <v>34</v>
      </c>
    </row>
    <row r="22" spans="1:13" ht="15" customHeight="1" x14ac:dyDescent="0.25">
      <c r="A22" s="221"/>
      <c r="B22" s="110" t="s">
        <v>110</v>
      </c>
      <c r="C22" s="99">
        <v>0</v>
      </c>
      <c r="D22" s="115">
        <v>0</v>
      </c>
      <c r="E22" s="96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96">
        <v>0</v>
      </c>
      <c r="L22" s="96">
        <v>0</v>
      </c>
      <c r="M22" s="116">
        <v>0</v>
      </c>
    </row>
    <row r="23" spans="1:13" ht="17.25" customHeight="1" x14ac:dyDescent="0.25">
      <c r="A23" s="221"/>
      <c r="B23" s="110" t="s">
        <v>111</v>
      </c>
      <c r="C23" s="99">
        <f>SUM(D23:M23)</f>
        <v>0</v>
      </c>
      <c r="D23" s="115">
        <f>'TCO AS IS - SW'!E5+'TCO AS IS - SW'!E15</f>
        <v>0</v>
      </c>
      <c r="E23" s="96">
        <f>'TCO AS IS - SW'!E6+'TCO AS IS - SW'!E16</f>
        <v>0</v>
      </c>
      <c r="F23" s="96">
        <f>'TCO AS IS - SW'!E7+'TCO AS IS - SW'!E17</f>
        <v>0</v>
      </c>
      <c r="G23" s="96">
        <f>'TCO AS IS - SW'!E8+'TCO AS IS - SW'!E18</f>
        <v>0</v>
      </c>
      <c r="H23" s="96">
        <f>'TCO AS IS - SW'!E9+'TCO AS IS - SW'!E19</f>
        <v>0</v>
      </c>
      <c r="I23" s="96">
        <f>'TCO AS IS - SW'!E10+'TCO AS IS - SW'!E20</f>
        <v>0</v>
      </c>
      <c r="J23" s="96">
        <f>'TCO AS IS - SW'!E11+'TCO AS IS - SW'!E21</f>
        <v>0</v>
      </c>
      <c r="K23" s="96">
        <f>'TCO AS IS - SW'!E12+'TCO AS IS - SW'!E22</f>
        <v>0</v>
      </c>
      <c r="L23" s="96">
        <f>'TCO AS IS - SW'!E13+'TCO AS IS - SW'!E23</f>
        <v>0</v>
      </c>
      <c r="M23" s="116">
        <f>'TCO AS IS - SW'!E14+'TCO AS IS - SW'!E24</f>
        <v>0</v>
      </c>
    </row>
    <row r="24" spans="1:13" x14ac:dyDescent="0.25">
      <c r="A24" s="221"/>
      <c r="B24" s="110" t="s">
        <v>112</v>
      </c>
      <c r="C24" s="99">
        <v>0</v>
      </c>
      <c r="D24" s="115">
        <v>0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116">
        <v>0</v>
      </c>
    </row>
    <row r="25" spans="1:13" x14ac:dyDescent="0.25">
      <c r="A25" s="221"/>
      <c r="B25" s="110" t="s">
        <v>113</v>
      </c>
      <c r="C25" s="99">
        <f>SUM(D25:M25)</f>
        <v>0</v>
      </c>
      <c r="D25" s="115">
        <f>'TCO AS IS - SW'!E26+'TCO AS IS - SW'!E36+'TCO AS IS - SW'!E46+'TCO AS IS - SW'!E56+'TCO AS IS - SW'!E66</f>
        <v>0</v>
      </c>
      <c r="E25" s="96">
        <f>'TCO AS IS - SW'!E27+'TCO AS IS - SW'!E37+'TCO AS IS - SW'!E47+'TCO AS IS - SW'!E57+'TCO AS IS - SW'!E67</f>
        <v>0</v>
      </c>
      <c r="F25" s="96">
        <f>'TCO AS IS - SW'!E28+'TCO AS IS - SW'!E38+'TCO AS IS - SW'!E48+'TCO AS IS - SW'!E58+'TCO AS IS - SW'!E68</f>
        <v>0</v>
      </c>
      <c r="G25" s="96">
        <f>'TCO AS IS - SW'!E29+'TCO AS IS - SW'!E39+'TCO AS IS - SW'!E49+'TCO AS IS - SW'!E59+'TCO AS IS - SW'!E69</f>
        <v>0</v>
      </c>
      <c r="H25" s="96">
        <f>'TCO AS IS - SW'!E30+'TCO AS IS - SW'!E40+'TCO AS IS - SW'!E50+'TCO AS IS - SW'!E60+'TCO AS IS - SW'!E70</f>
        <v>0</v>
      </c>
      <c r="I25" s="96">
        <f>'TCO AS IS - SW'!E31+'TCO AS IS - SW'!E41+'TCO AS IS - SW'!E51+'TCO AS IS - SW'!E61+'TCO AS IS - SW'!E71</f>
        <v>0</v>
      </c>
      <c r="J25" s="96">
        <f>'TCO AS IS - SW'!E32+'TCO AS IS - SW'!E42+'TCO AS IS - SW'!E52+'TCO AS IS - SW'!E62+'TCO AS IS - SW'!E72</f>
        <v>0</v>
      </c>
      <c r="K25" s="96">
        <f>'TCO AS IS - SW'!E33+'TCO AS IS - SW'!E43+'TCO AS IS - SW'!E53+'TCO AS IS - SW'!E63+'TCO AS IS - SW'!E73</f>
        <v>0</v>
      </c>
      <c r="L25" s="96">
        <f>'TCO AS IS - SW'!E34+'TCO AS IS - SW'!E44+'TCO AS IS - SW'!E54+'TCO AS IS - SW'!E64+'TCO AS IS - SW'!E74</f>
        <v>0</v>
      </c>
      <c r="M25" s="116">
        <f>'TCO AS IS - SW'!E35+'TCO AS IS - SW'!E45+'TCO AS IS - SW'!E55+'TCO AS IS - SW'!E65+'TCO AS IS - SW'!E75</f>
        <v>0</v>
      </c>
    </row>
    <row r="26" spans="1:13" x14ac:dyDescent="0.25">
      <c r="A26" s="221"/>
      <c r="B26" s="110" t="s">
        <v>104</v>
      </c>
      <c r="C26" s="99">
        <v>0</v>
      </c>
      <c r="D26" s="115">
        <v>0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116">
        <v>0</v>
      </c>
    </row>
    <row r="27" spans="1:13" ht="15.75" thickBot="1" x14ac:dyDescent="0.3">
      <c r="A27" s="221"/>
      <c r="B27" s="111" t="s">
        <v>105</v>
      </c>
      <c r="C27" s="100">
        <f>SUM(D27:M27)</f>
        <v>0</v>
      </c>
      <c r="D27" s="117">
        <f>'TCO AS IS - HW'!E4+'TCO AS IS - HW'!E14+'TCO AS IS - HW'!E24+'TCO AS IS - HW'!E34+'TCO AS IS - HW'!E44</f>
        <v>0</v>
      </c>
      <c r="E27" s="118">
        <f>'TCO AS IS - HW'!E5+'TCO AS IS - HW'!E15+'TCO AS IS - HW'!E25+'TCO AS IS - HW'!E35+'TCO AS IS - HW'!E45</f>
        <v>0</v>
      </c>
      <c r="F27" s="118">
        <f>'TCO AS IS - HW'!E6+'TCO AS IS - HW'!E16+'TCO AS IS - HW'!E26+'TCO AS IS - HW'!E36+'TCO AS IS - HW'!E46</f>
        <v>0</v>
      </c>
      <c r="G27" s="118">
        <f>'TCO AS IS - HW'!E7+'TCO AS IS - HW'!E17+'TCO AS IS - HW'!E27+'TCO AS IS - HW'!E37+'TCO AS IS - HW'!E47</f>
        <v>0</v>
      </c>
      <c r="H27" s="118">
        <f>'TCO AS IS - HW'!E8+'TCO AS IS - HW'!E18+'TCO AS IS - HW'!E28+'TCO AS IS - HW'!E38+'TCO AS IS - HW'!E48</f>
        <v>0</v>
      </c>
      <c r="I27" s="118">
        <f>'TCO AS IS - HW'!E9+'TCO AS IS - HW'!E19+'TCO AS IS - HW'!E29+'TCO AS IS - HW'!E39+'TCO AS IS - HW'!E49</f>
        <v>0</v>
      </c>
      <c r="J27" s="118">
        <f>'TCO AS IS - HW'!E10+'TCO AS IS - HW'!E20+'TCO AS IS - HW'!E30+'TCO AS IS - HW'!E40+'TCO AS IS - HW'!E50</f>
        <v>0</v>
      </c>
      <c r="K27" s="118">
        <f>'TCO AS IS - HW'!E11+'TCO AS IS - HW'!E21+'TCO AS IS - HW'!E31+'TCO AS IS - HW'!E41+'TCO AS IS - HW'!E51</f>
        <v>0</v>
      </c>
      <c r="L27" s="118">
        <f>'TCO AS IS - HW'!E12+'TCO AS IS - HW'!E22+'TCO AS IS - HW'!E32+'TCO AS IS - HW'!E42+'TCO AS IS - HW'!E52</f>
        <v>0</v>
      </c>
      <c r="M27" s="119">
        <f>'TCO AS IS - HW'!E13+'TCO AS IS - HW'!E23+'TCO AS IS - HW'!E33+'TCO AS IS - HW'!E43+'TCO AS IS - HW'!E53</f>
        <v>0</v>
      </c>
    </row>
    <row r="28" spans="1:13" ht="15.75" thickBot="1" x14ac:dyDescent="0.3">
      <c r="A28" s="222"/>
      <c r="B28" s="95" t="s">
        <v>106</v>
      </c>
      <c r="C28" s="101">
        <f t="shared" ref="C28:M28" si="2">SUM(C22:C27)</f>
        <v>0</v>
      </c>
      <c r="D28" s="97">
        <f t="shared" si="2"/>
        <v>0</v>
      </c>
      <c r="E28" s="86">
        <f t="shared" si="2"/>
        <v>0</v>
      </c>
      <c r="F28" s="86">
        <f t="shared" si="2"/>
        <v>0</v>
      </c>
      <c r="G28" s="86">
        <f t="shared" si="2"/>
        <v>0</v>
      </c>
      <c r="H28" s="86">
        <f t="shared" si="2"/>
        <v>0</v>
      </c>
      <c r="I28" s="86">
        <f t="shared" si="2"/>
        <v>0</v>
      </c>
      <c r="J28" s="86">
        <f t="shared" si="2"/>
        <v>0</v>
      </c>
      <c r="K28" s="86">
        <f t="shared" si="2"/>
        <v>0</v>
      </c>
      <c r="L28" s="103">
        <f t="shared" si="2"/>
        <v>0</v>
      </c>
      <c r="M28" s="102">
        <f t="shared" si="2"/>
        <v>0</v>
      </c>
    </row>
    <row r="29" spans="1:13" x14ac:dyDescent="0.25">
      <c r="A29" s="213"/>
      <c r="B29" s="214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</row>
    <row r="32" spans="1:13" ht="15.75" customHeight="1" x14ac:dyDescent="0.25">
      <c r="A32" s="749" t="s">
        <v>215</v>
      </c>
      <c r="B32" s="749"/>
      <c r="C32" s="749"/>
    </row>
    <row r="34" spans="1:13" ht="15.75" thickBot="1" x14ac:dyDescent="0.3"/>
    <row r="35" spans="1:13" x14ac:dyDescent="0.25">
      <c r="A35" s="220"/>
      <c r="B35" s="216" t="s">
        <v>158</v>
      </c>
      <c r="C35" s="163" t="s">
        <v>107</v>
      </c>
      <c r="D35" s="164" t="s">
        <v>25</v>
      </c>
      <c r="E35" s="165" t="s">
        <v>26</v>
      </c>
      <c r="F35" s="165" t="s">
        <v>27</v>
      </c>
      <c r="G35" s="165" t="s">
        <v>28</v>
      </c>
      <c r="H35" s="165" t="s">
        <v>29</v>
      </c>
      <c r="I35" s="165" t="s">
        <v>30</v>
      </c>
      <c r="J35" s="165" t="s">
        <v>31</v>
      </c>
      <c r="K35" s="165" t="s">
        <v>32</v>
      </c>
      <c r="L35" s="165" t="s">
        <v>33</v>
      </c>
      <c r="M35" s="166" t="s">
        <v>34</v>
      </c>
    </row>
    <row r="36" spans="1:13" x14ac:dyDescent="0.25">
      <c r="A36" s="221"/>
      <c r="B36" s="167" t="s">
        <v>110</v>
      </c>
      <c r="C36" s="168">
        <f>SUM(D36:M36)</f>
        <v>0</v>
      </c>
      <c r="D36" s="169">
        <f t="shared" ref="D36:M36" si="3">D7-D22</f>
        <v>0</v>
      </c>
      <c r="E36" s="170">
        <f t="shared" si="3"/>
        <v>0</v>
      </c>
      <c r="F36" s="170">
        <f t="shared" si="3"/>
        <v>0</v>
      </c>
      <c r="G36" s="170">
        <f t="shared" si="3"/>
        <v>0</v>
      </c>
      <c r="H36" s="170">
        <f t="shared" si="3"/>
        <v>0</v>
      </c>
      <c r="I36" s="170">
        <f t="shared" si="3"/>
        <v>0</v>
      </c>
      <c r="J36" s="170">
        <f t="shared" si="3"/>
        <v>0</v>
      </c>
      <c r="K36" s="170">
        <f t="shared" si="3"/>
        <v>0</v>
      </c>
      <c r="L36" s="170">
        <f t="shared" si="3"/>
        <v>0</v>
      </c>
      <c r="M36" s="180">
        <f t="shared" si="3"/>
        <v>0</v>
      </c>
    </row>
    <row r="37" spans="1:13" x14ac:dyDescent="0.25">
      <c r="A37" s="221"/>
      <c r="B37" s="172" t="s">
        <v>111</v>
      </c>
      <c r="C37" s="168">
        <f t="shared" ref="C37:C43" si="4">SUM(D37:M37)</f>
        <v>0</v>
      </c>
      <c r="D37" s="169">
        <f t="shared" ref="D37:M37" si="5">D8-D23</f>
        <v>0</v>
      </c>
      <c r="E37" s="170">
        <f t="shared" si="5"/>
        <v>0</v>
      </c>
      <c r="F37" s="170">
        <f t="shared" si="5"/>
        <v>0</v>
      </c>
      <c r="G37" s="170">
        <f t="shared" si="5"/>
        <v>0</v>
      </c>
      <c r="H37" s="170">
        <f t="shared" si="5"/>
        <v>0</v>
      </c>
      <c r="I37" s="170">
        <f t="shared" si="5"/>
        <v>0</v>
      </c>
      <c r="J37" s="170">
        <f t="shared" si="5"/>
        <v>0</v>
      </c>
      <c r="K37" s="170">
        <f t="shared" si="5"/>
        <v>0</v>
      </c>
      <c r="L37" s="181">
        <f t="shared" si="5"/>
        <v>0</v>
      </c>
      <c r="M37" s="171">
        <f t="shared" si="5"/>
        <v>0</v>
      </c>
    </row>
    <row r="38" spans="1:13" x14ac:dyDescent="0.25">
      <c r="A38" s="221"/>
      <c r="B38" s="167" t="s">
        <v>112</v>
      </c>
      <c r="C38" s="168">
        <f t="shared" si="4"/>
        <v>422793</v>
      </c>
      <c r="D38" s="169">
        <f t="shared" ref="D38:M38" si="6">D9-D24</f>
        <v>422793</v>
      </c>
      <c r="E38" s="170">
        <f t="shared" si="6"/>
        <v>0</v>
      </c>
      <c r="F38" s="170">
        <f t="shared" si="6"/>
        <v>0</v>
      </c>
      <c r="G38" s="170">
        <f t="shared" si="6"/>
        <v>0</v>
      </c>
      <c r="H38" s="170">
        <f t="shared" si="6"/>
        <v>0</v>
      </c>
      <c r="I38" s="170">
        <f t="shared" si="6"/>
        <v>0</v>
      </c>
      <c r="J38" s="170">
        <f t="shared" si="6"/>
        <v>0</v>
      </c>
      <c r="K38" s="170">
        <f t="shared" si="6"/>
        <v>0</v>
      </c>
      <c r="L38" s="181">
        <f t="shared" si="6"/>
        <v>0</v>
      </c>
      <c r="M38" s="171">
        <f t="shared" si="6"/>
        <v>0</v>
      </c>
    </row>
    <row r="39" spans="1:13" x14ac:dyDescent="0.25">
      <c r="A39" s="221"/>
      <c r="B39" s="110" t="s">
        <v>113</v>
      </c>
      <c r="C39" s="168">
        <f t="shared" si="4"/>
        <v>0</v>
      </c>
      <c r="D39" s="169">
        <f t="shared" ref="D39:M39" si="7">D10-D25</f>
        <v>0</v>
      </c>
      <c r="E39" s="170">
        <f t="shared" si="7"/>
        <v>0</v>
      </c>
      <c r="F39" s="170">
        <f t="shared" si="7"/>
        <v>0</v>
      </c>
      <c r="G39" s="170">
        <f t="shared" si="7"/>
        <v>0</v>
      </c>
      <c r="H39" s="170">
        <f t="shared" si="7"/>
        <v>0</v>
      </c>
      <c r="I39" s="170">
        <f t="shared" si="7"/>
        <v>0</v>
      </c>
      <c r="J39" s="170">
        <f t="shared" si="7"/>
        <v>0</v>
      </c>
      <c r="K39" s="170">
        <f t="shared" si="7"/>
        <v>0</v>
      </c>
      <c r="L39" s="181">
        <f t="shared" si="7"/>
        <v>0</v>
      </c>
      <c r="M39" s="171">
        <f t="shared" si="7"/>
        <v>0</v>
      </c>
    </row>
    <row r="40" spans="1:13" x14ac:dyDescent="0.25">
      <c r="A40" s="221"/>
      <c r="B40" s="110" t="s">
        <v>357</v>
      </c>
      <c r="C40" s="168">
        <f t="shared" si="4"/>
        <v>0</v>
      </c>
      <c r="D40" s="169">
        <f t="shared" ref="D40:M40" si="8">D11</f>
        <v>0</v>
      </c>
      <c r="E40" s="170">
        <f t="shared" si="8"/>
        <v>0</v>
      </c>
      <c r="F40" s="170">
        <f t="shared" si="8"/>
        <v>0</v>
      </c>
      <c r="G40" s="170">
        <f t="shared" si="8"/>
        <v>0</v>
      </c>
      <c r="H40" s="170">
        <f t="shared" si="8"/>
        <v>0</v>
      </c>
      <c r="I40" s="170">
        <f t="shared" si="8"/>
        <v>0</v>
      </c>
      <c r="J40" s="170">
        <f t="shared" si="8"/>
        <v>0</v>
      </c>
      <c r="K40" s="170">
        <f t="shared" si="8"/>
        <v>0</v>
      </c>
      <c r="L40" s="181">
        <f t="shared" si="8"/>
        <v>0</v>
      </c>
      <c r="M40" s="171">
        <f t="shared" si="8"/>
        <v>0</v>
      </c>
    </row>
    <row r="41" spans="1:13" x14ac:dyDescent="0.25">
      <c r="A41" s="221"/>
      <c r="B41" s="110" t="s">
        <v>160</v>
      </c>
      <c r="C41" s="168">
        <f t="shared" si="4"/>
        <v>0</v>
      </c>
      <c r="D41" s="169">
        <f t="shared" ref="D41:M41" si="9">D12-D26</f>
        <v>0</v>
      </c>
      <c r="E41" s="170">
        <f t="shared" si="9"/>
        <v>0</v>
      </c>
      <c r="F41" s="170">
        <f t="shared" si="9"/>
        <v>0</v>
      </c>
      <c r="G41" s="170">
        <f t="shared" si="9"/>
        <v>0</v>
      </c>
      <c r="H41" s="170">
        <f t="shared" si="9"/>
        <v>0</v>
      </c>
      <c r="I41" s="170">
        <f t="shared" si="9"/>
        <v>0</v>
      </c>
      <c r="J41" s="170">
        <f t="shared" si="9"/>
        <v>0</v>
      </c>
      <c r="K41" s="170">
        <f t="shared" si="9"/>
        <v>0</v>
      </c>
      <c r="L41" s="181">
        <f t="shared" si="9"/>
        <v>0</v>
      </c>
      <c r="M41" s="171">
        <f t="shared" si="9"/>
        <v>0</v>
      </c>
    </row>
    <row r="42" spans="1:13" x14ac:dyDescent="0.25">
      <c r="A42" s="221"/>
      <c r="B42" s="173" t="s">
        <v>161</v>
      </c>
      <c r="C42" s="174">
        <f t="shared" si="4"/>
        <v>0</v>
      </c>
      <c r="D42" s="169">
        <f t="shared" ref="D42:M42" si="10">D13-D27</f>
        <v>0</v>
      </c>
      <c r="E42" s="170">
        <f t="shared" si="10"/>
        <v>0</v>
      </c>
      <c r="F42" s="170">
        <f t="shared" si="10"/>
        <v>0</v>
      </c>
      <c r="G42" s="170">
        <f t="shared" si="10"/>
        <v>0</v>
      </c>
      <c r="H42" s="170">
        <f t="shared" si="10"/>
        <v>0</v>
      </c>
      <c r="I42" s="170">
        <f t="shared" si="10"/>
        <v>0</v>
      </c>
      <c r="J42" s="170">
        <f t="shared" si="10"/>
        <v>0</v>
      </c>
      <c r="K42" s="170">
        <f t="shared" si="10"/>
        <v>0</v>
      </c>
      <c r="L42" s="181">
        <f t="shared" si="10"/>
        <v>0</v>
      </c>
      <c r="M42" s="171">
        <f t="shared" si="10"/>
        <v>0</v>
      </c>
    </row>
    <row r="43" spans="1:13" ht="15.75" thickBot="1" x14ac:dyDescent="0.3">
      <c r="A43" s="221"/>
      <c r="B43" s="110" t="s">
        <v>325</v>
      </c>
      <c r="C43" s="168">
        <f t="shared" si="4"/>
        <v>36976</v>
      </c>
      <c r="D43" s="169">
        <f t="shared" ref="D43:M43" si="11">D14</f>
        <v>36976</v>
      </c>
      <c r="E43" s="170">
        <f t="shared" si="11"/>
        <v>0</v>
      </c>
      <c r="F43" s="170">
        <f t="shared" si="11"/>
        <v>0</v>
      </c>
      <c r="G43" s="170">
        <f t="shared" si="11"/>
        <v>0</v>
      </c>
      <c r="H43" s="170">
        <f t="shared" si="11"/>
        <v>0</v>
      </c>
      <c r="I43" s="170">
        <f t="shared" si="11"/>
        <v>0</v>
      </c>
      <c r="J43" s="170">
        <f t="shared" si="11"/>
        <v>0</v>
      </c>
      <c r="K43" s="170">
        <f t="shared" si="11"/>
        <v>0</v>
      </c>
      <c r="L43" s="181">
        <f t="shared" si="11"/>
        <v>0</v>
      </c>
      <c r="M43" s="171">
        <f t="shared" si="11"/>
        <v>0</v>
      </c>
    </row>
    <row r="44" spans="1:13" ht="15.75" thickBot="1" x14ac:dyDescent="0.3">
      <c r="A44" s="222"/>
      <c r="B44" s="95" t="s">
        <v>106</v>
      </c>
      <c r="C44" s="175">
        <f>SUM(D44:M44)</f>
        <v>459769</v>
      </c>
      <c r="D44" s="176">
        <f>SUM(D36:D43)</f>
        <v>459769</v>
      </c>
      <c r="E44" s="177">
        <f t="shared" ref="E44:M44" si="12">SUM(E36:E42)</f>
        <v>0</v>
      </c>
      <c r="F44" s="177">
        <f t="shared" si="12"/>
        <v>0</v>
      </c>
      <c r="G44" s="177">
        <f t="shared" si="12"/>
        <v>0</v>
      </c>
      <c r="H44" s="177">
        <f t="shared" si="12"/>
        <v>0</v>
      </c>
      <c r="I44" s="177">
        <f t="shared" si="12"/>
        <v>0</v>
      </c>
      <c r="J44" s="177">
        <f t="shared" si="12"/>
        <v>0</v>
      </c>
      <c r="K44" s="177">
        <f t="shared" si="12"/>
        <v>0</v>
      </c>
      <c r="L44" s="178">
        <f t="shared" si="12"/>
        <v>0</v>
      </c>
      <c r="M44" s="179">
        <f t="shared" si="12"/>
        <v>0</v>
      </c>
    </row>
  </sheetData>
  <mergeCells count="4">
    <mergeCell ref="D5:M5"/>
    <mergeCell ref="A18:C18"/>
    <mergeCell ref="D20:M20"/>
    <mergeCell ref="A32:C32"/>
  </mergeCells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Úvod</vt:lpstr>
      <vt:lpstr>Zoznam hárkov</vt:lpstr>
      <vt:lpstr>Sumarizácia</vt:lpstr>
      <vt:lpstr>CBA - Agendové IS</vt:lpstr>
      <vt:lpstr>Analyza citlivosti - AgendovéIS</vt:lpstr>
      <vt:lpstr>Prínosy - Agendové IS</vt:lpstr>
      <vt:lpstr>Výdavky - Agendové IS</vt:lpstr>
      <vt:lpstr>Parametre - Agendové IS</vt:lpstr>
      <vt:lpstr>TCO</vt:lpstr>
      <vt:lpstr>TCO AS IS - SW</vt:lpstr>
      <vt:lpstr>TCO AS IS - HW</vt:lpstr>
      <vt:lpstr>TCO TO BE- SW</vt:lpstr>
      <vt:lpstr>TCO TO BE - HW</vt:lpstr>
      <vt:lpstr>Rozpočet - vývoj Aplikácií</vt:lpstr>
      <vt:lpstr>Rozpočet - HW a licencie</vt:lpstr>
      <vt:lpstr>Slepý rozpočet</vt:lpstr>
      <vt:lpstr>Faktory</vt:lpstr>
      <vt:lpstr>Procesné mapy</vt:lpstr>
      <vt:lpstr>Procesy - AS IS</vt:lpstr>
      <vt:lpstr>Procesy - TO BE</vt:lpstr>
      <vt:lpstr>Rozdelenie prínosov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Lukáč Peter</dc:creator>
  <cp:lastModifiedBy>Jana Kačalová</cp:lastModifiedBy>
  <cp:lastPrinted>2018-08-24T09:21:09Z</cp:lastPrinted>
  <dcterms:created xsi:type="dcterms:W3CDTF">2015-01-29T13:50:20Z</dcterms:created>
  <dcterms:modified xsi:type="dcterms:W3CDTF">2020-07-21T20:10:45Z</dcterms:modified>
</cp:coreProperties>
</file>