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vargova\Desktop\"/>
    </mc:Choice>
  </mc:AlternateContent>
  <bookViews>
    <workbookView xWindow="0" yWindow="0" windowWidth="23040" windowHeight="8904" activeTab="1"/>
  </bookViews>
  <sheets>
    <sheet name="vysvetlivky" sheetId="6" r:id="rId1"/>
    <sheet name="kalkulačka" sheetId="5" r:id="rId2"/>
    <sheet name="koeficienty a sadzby" sheetId="2" r:id="rId3"/>
    <sheet name="mapa pásiem sucha 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5" l="1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7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O13" i="5" l="1"/>
  <c r="O19" i="5"/>
  <c r="O10" i="5"/>
  <c r="O16" i="5"/>
  <c r="O22" i="5"/>
  <c r="O8" i="5"/>
  <c r="O21" i="5"/>
  <c r="O15" i="5"/>
  <c r="O9" i="5"/>
  <c r="O17" i="5"/>
  <c r="O11" i="5"/>
  <c r="O12" i="5"/>
  <c r="O18" i="5"/>
  <c r="O14" i="5"/>
  <c r="O20" i="5"/>
  <c r="O7" i="5" l="1"/>
  <c r="K23" i="5" l="1"/>
  <c r="J23" i="5"/>
  <c r="H23" i="5"/>
  <c r="G23" i="5"/>
  <c r="E23" i="5" l="1"/>
  <c r="D23" i="5"/>
  <c r="M23" i="5" l="1"/>
  <c r="F23" i="5"/>
  <c r="N23" i="5"/>
  <c r="L23" i="5"/>
  <c r="I23" i="5"/>
  <c r="O23" i="5" l="1"/>
  <c r="O24" i="5" s="1"/>
</calcChain>
</file>

<file path=xl/comments1.xml><?xml version="1.0" encoding="utf-8"?>
<comments xmlns="http://schemas.openxmlformats.org/spreadsheetml/2006/main">
  <authors>
    <author>Martina Brodová</author>
  </authors>
  <commentList>
    <comment ref="D6" authorId="0" shapeId="0">
      <text>
        <r>
          <rPr>
            <sz val="11"/>
            <color indexed="81"/>
            <rFont val="Segoe UI"/>
            <family val="2"/>
            <charset val="238"/>
          </rPr>
          <t xml:space="preserve">uviesť </t>
        </r>
        <r>
          <rPr>
            <b/>
            <sz val="11"/>
            <color indexed="81"/>
            <rFont val="Segoe UI"/>
            <family val="2"/>
            <charset val="238"/>
          </rPr>
          <t>stav počtu zvierat</t>
        </r>
        <r>
          <rPr>
            <sz val="11"/>
            <color indexed="81"/>
            <rFont val="Segoe UI"/>
            <family val="2"/>
            <charset val="238"/>
          </rPr>
          <t xml:space="preserve"> evidovaných v CRHZ k 31.8.2022 pre všetky kategórie</t>
        </r>
        <r>
          <rPr>
            <b/>
            <sz val="11"/>
            <color indexed="81"/>
            <rFont val="Segoe UI"/>
            <family val="2"/>
            <charset val="238"/>
          </rPr>
          <t xml:space="preserve"> hovädzieho dobytka, ovce, kozy, prasnice a koňovité zvieratá</t>
        </r>
        <r>
          <rPr>
            <sz val="11"/>
            <color indexed="81"/>
            <rFont val="Segoe UI"/>
            <family val="2"/>
            <charset val="238"/>
          </rPr>
          <t xml:space="preserve">;
v prípade </t>
        </r>
        <r>
          <rPr>
            <b/>
            <sz val="11"/>
            <color indexed="81"/>
            <rFont val="Segoe UI"/>
            <family val="2"/>
            <charset val="238"/>
          </rPr>
          <t>hydiny a ošípaných</t>
        </r>
        <r>
          <rPr>
            <sz val="11"/>
            <color indexed="81"/>
            <rFont val="Segoe UI"/>
            <family val="2"/>
            <charset val="238"/>
          </rPr>
          <t xml:space="preserve"> (okrem prasníc) uviesť priemerný stav počtu zvierat evidovaných v CRHZ k 30.6.2022, k 37.7.2022 a k 31.8.2022 </t>
        </r>
      </text>
    </comment>
    <comment ref="E6" authorId="0" shapeId="0">
      <text>
        <r>
          <rPr>
            <b/>
            <sz val="11"/>
            <color indexed="81"/>
            <rFont val="Segoe UI"/>
            <family val="2"/>
            <charset val="238"/>
          </rPr>
          <t>Deklarovaný stav</t>
        </r>
        <r>
          <rPr>
            <sz val="11"/>
            <color indexed="81"/>
            <rFont val="Segoe UI"/>
            <charset val="1"/>
          </rPr>
          <t xml:space="preserve"> - počet zvierat, ktorý si určí žiadateľ; neprekročí 100% a zároveň neklesne pod 70% počtu zvierat evidovaných v CRHZ k stanovenému dátumu a zaviaže sa udržiavať deklarovaný stav do augusta 2023
</t>
        </r>
      </text>
    </comment>
    <comment ref="G6" authorId="0" shapeId="0">
      <text>
        <r>
          <rPr>
            <sz val="11"/>
            <color indexed="81"/>
            <rFont val="Segoe UI"/>
            <family val="2"/>
            <charset val="238"/>
          </rPr>
          <t xml:space="preserve">
uviesť </t>
        </r>
        <r>
          <rPr>
            <b/>
            <sz val="11"/>
            <color indexed="81"/>
            <rFont val="Segoe UI"/>
            <family val="2"/>
            <charset val="238"/>
          </rPr>
          <t xml:space="preserve">stav počtu zvierat </t>
        </r>
        <r>
          <rPr>
            <sz val="11"/>
            <color indexed="81"/>
            <rFont val="Segoe UI"/>
            <family val="2"/>
            <charset val="238"/>
          </rPr>
          <t xml:space="preserve">evidovaných v CRHZ k 31.8.2022 pre všetky kategórie </t>
        </r>
        <r>
          <rPr>
            <b/>
            <sz val="11"/>
            <color indexed="81"/>
            <rFont val="Segoe UI"/>
            <family val="2"/>
            <charset val="238"/>
          </rPr>
          <t>hovädzieho dobytka, ovce, kozy, prasnice a koňovité zvieratá</t>
        </r>
        <r>
          <rPr>
            <sz val="11"/>
            <color indexed="81"/>
            <rFont val="Segoe UI"/>
            <family val="2"/>
            <charset val="238"/>
          </rPr>
          <t xml:space="preserve">;
v prípade </t>
        </r>
        <r>
          <rPr>
            <b/>
            <sz val="11"/>
            <color indexed="81"/>
            <rFont val="Segoe UI"/>
            <family val="2"/>
            <charset val="238"/>
          </rPr>
          <t xml:space="preserve">hydiny a ošípaných </t>
        </r>
        <r>
          <rPr>
            <sz val="11"/>
            <color indexed="81"/>
            <rFont val="Segoe UI"/>
            <family val="2"/>
            <charset val="238"/>
          </rPr>
          <t xml:space="preserve">(okrem prasníc) uviesť priemerný stav počtu zvierat evidovaných v CRHZ k 30.6.2022, k 37.7.2022 a k 31.8.2022 </t>
        </r>
      </text>
    </comment>
    <comment ref="H6" authorId="0" shapeId="0">
      <text>
        <r>
          <rPr>
            <b/>
            <sz val="11"/>
            <color indexed="81"/>
            <rFont val="Segoe UI"/>
            <family val="2"/>
            <charset val="238"/>
          </rPr>
          <t xml:space="preserve">Deklarovaný stav </t>
        </r>
        <r>
          <rPr>
            <sz val="11"/>
            <color indexed="81"/>
            <rFont val="Segoe UI"/>
            <family val="2"/>
            <charset val="238"/>
          </rPr>
          <t xml:space="preserve">- počet zvierat, ktorý si určí žiadateľ; neprekročí 100% a zároveň neklesne pod 70% počtu zvierat evidovaných v CRHZ k stanovenému dátumu a zaviaže sa udržiavať deklarovaný stav do augusta 2023
</t>
        </r>
      </text>
    </comment>
    <comment ref="J6" authorId="0" shapeId="0">
      <text>
        <r>
          <rPr>
            <sz val="11"/>
            <color indexed="81"/>
            <rFont val="Segoe UI"/>
            <family val="2"/>
            <charset val="238"/>
          </rPr>
          <t xml:space="preserve">uviesť </t>
        </r>
        <r>
          <rPr>
            <b/>
            <sz val="11"/>
            <color indexed="81"/>
            <rFont val="Segoe UI"/>
            <family val="2"/>
            <charset val="238"/>
          </rPr>
          <t>stav počtu zvierat</t>
        </r>
        <r>
          <rPr>
            <sz val="11"/>
            <color indexed="81"/>
            <rFont val="Segoe UI"/>
            <family val="2"/>
            <charset val="238"/>
          </rPr>
          <t xml:space="preserve"> evidovaných v CRHZ k 31.8.2022 pre všetky kategórie </t>
        </r>
        <r>
          <rPr>
            <b/>
            <sz val="11"/>
            <color indexed="81"/>
            <rFont val="Segoe UI"/>
            <family val="2"/>
            <charset val="238"/>
          </rPr>
          <t>hovädzieho dobytka, ovce, kozy, prasnice a koňovité zvieratá</t>
        </r>
        <r>
          <rPr>
            <sz val="11"/>
            <color indexed="81"/>
            <rFont val="Segoe UI"/>
            <family val="2"/>
            <charset val="238"/>
          </rPr>
          <t xml:space="preserve">;
v prípade </t>
        </r>
        <r>
          <rPr>
            <b/>
            <sz val="11"/>
            <color indexed="81"/>
            <rFont val="Segoe UI"/>
            <family val="2"/>
            <charset val="238"/>
          </rPr>
          <t>hydiny a ošípaných</t>
        </r>
        <r>
          <rPr>
            <sz val="11"/>
            <color indexed="81"/>
            <rFont val="Segoe UI"/>
            <family val="2"/>
            <charset val="238"/>
          </rPr>
          <t xml:space="preserve"> (okrem prasníc) uviesť priemerný stav počtu zvierat evidovaných v CRHZ k 30.6.2022, k 37.7.2022 a k 31.8.2022 
</t>
        </r>
      </text>
    </comment>
    <comment ref="K6" authorId="0" shapeId="0">
      <text>
        <r>
          <rPr>
            <b/>
            <sz val="11"/>
            <color indexed="81"/>
            <rFont val="Segoe UI"/>
            <family val="2"/>
            <charset val="238"/>
          </rPr>
          <t xml:space="preserve">Deklarovaný stav </t>
        </r>
        <r>
          <rPr>
            <sz val="11"/>
            <color indexed="81"/>
            <rFont val="Segoe UI"/>
            <family val="2"/>
            <charset val="238"/>
          </rPr>
          <t xml:space="preserve">- počet zvierat, ktorý si určí žiadateľ; neprekročí 100% a zároveň neklesne pod 70% počtu zvierat evidovaných v CRHZ k stanovenému dátumu a zaviaže sa udržiavať deklarovaný stav do augusta 2023
</t>
        </r>
      </text>
    </comment>
  </commentList>
</comments>
</file>

<file path=xl/sharedStrings.xml><?xml version="1.0" encoding="utf-8"?>
<sst xmlns="http://schemas.openxmlformats.org/spreadsheetml/2006/main" count="115" uniqueCount="75">
  <si>
    <t>1. pásmo</t>
  </si>
  <si>
    <t>2. pásmo</t>
  </si>
  <si>
    <t>3. pásmo</t>
  </si>
  <si>
    <t>Spolu</t>
  </si>
  <si>
    <t>dojnice</t>
  </si>
  <si>
    <t>dojčiace kravy</t>
  </si>
  <si>
    <t>prasnice</t>
  </si>
  <si>
    <t>nosnice</t>
  </si>
  <si>
    <t>Kategória hospodárskych zvierat</t>
  </si>
  <si>
    <t>Druh/kategória hospodárskych zvierat</t>
  </si>
  <si>
    <t>Prepočet na DJ</t>
  </si>
  <si>
    <t xml:space="preserve">koeficient </t>
  </si>
  <si>
    <t>Koeficienty prepočtu zvierat v kusoch (ks) na dobytčie jednotky (DJ)</t>
  </si>
  <si>
    <t>Maximálna výška sadzby na jednotlivé druhy a kategórie zvierat</t>
  </si>
  <si>
    <t xml:space="preserve">Poznámka: </t>
  </si>
  <si>
    <t>Sadzba v pásme 1 (EUR/DJ)</t>
  </si>
  <si>
    <t>Sadzba v pásme 2 (EUR/DJ)</t>
  </si>
  <si>
    <t>Sadzba v pásme 3 (EUR/DJ)</t>
  </si>
  <si>
    <t>Do 2. pásma sa zaraďujú okresy, kde bolo zaznamenané extrémne sucho aspoň počas štyroch zisťovaných období. Ide o tieto okresy (SA, ZM, MT, LC, VK, PN, RK, KA, RS, KN, ZH, HE, SL)</t>
  </si>
  <si>
    <t>Do 1 . pásma sa zaraďujú okresy, kde bolo zaznamenané extrémne sucho aspoň počas troch zisťovaných období. Ide o tieto okresy (CA, PU, BY, PB, SI, PE,PT, GA,KM, SP,BN, TT,DK, ML, SK, IL, TR, PD, TO, BS, SC, ZC, BA I-V, NR, DS, TS, ZA, TN, KC, PK, NO, LM, DT, BJ, SB, LE, MY, ZV, MA, KK, PP, PO, NM, SE)</t>
  </si>
  <si>
    <t xml:space="preserve"> Do 3. pásma sa zaraďujú okresy, kde bolo zaznamenané extrémne sucho aspoň počas piatich zisťovaných období. Ide o tieto okresy (BB, SV, KE I-IV, BR, NZ, SO, RA, LV, SN, MI, TV, GL, KS, VT, RV)</t>
  </si>
  <si>
    <t>k 31. augustu 2022</t>
  </si>
  <si>
    <t xml:space="preserve">počet (kusy) oprávnených druhov/kategórií zvierat evidovaných v CRHZ </t>
  </si>
  <si>
    <t>výkrmové kurčatá chované na mäso</t>
  </si>
  <si>
    <t>ostatné kury</t>
  </si>
  <si>
    <t>koňovité zvieratá</t>
  </si>
  <si>
    <t>kačice vrátane rodičovských párov a odchovu</t>
  </si>
  <si>
    <t>husi vrátane rodičovských párov a odchovu</t>
  </si>
  <si>
    <t>morky vrátane rodičovských párov a odchovu</t>
  </si>
  <si>
    <t>ostatný HD starší ako 2 roky</t>
  </si>
  <si>
    <t>HD od 6 mesiacov do 2 rokov</t>
  </si>
  <si>
    <t>ovce</t>
  </si>
  <si>
    <t>kozy</t>
  </si>
  <si>
    <t>ostatné ošípané</t>
  </si>
  <si>
    <t>uveďte deklarovaný stav zvierat (kusy)</t>
  </si>
  <si>
    <t>Výška dotácie na základe deklarácie žiadateľa a splnenia podmienok pre poskytnutie pomoci:</t>
  </si>
  <si>
    <t>priemerný stav</t>
  </si>
  <si>
    <t>počet zvierat podľa stavu deklarovaného žiadateľom (kusy)</t>
  </si>
  <si>
    <t>výška dotácie v prípade splnenia podmienok pre deklarovaný stav (70-100% počtu zvierat podľa stavu v CRHZ) (€)</t>
  </si>
  <si>
    <t xml:space="preserve">býky, kravy a iný hovädzí dobytok starší ako dva roky a koňovité zvieratá staršie ako šesť mesiacov </t>
  </si>
  <si>
    <t xml:space="preserve">hovädzí dobytok vo veku od šesť mesiacov do dvoch rokov </t>
  </si>
  <si>
    <t xml:space="preserve">hovädzí dobytok vo veku do šiestich mesiacov </t>
  </si>
  <si>
    <t>ovce a kozy</t>
  </si>
  <si>
    <t xml:space="preserve">výkrmové kurčatá chované na mäso </t>
  </si>
  <si>
    <t>ostatná hydina (morky, husi, kačice, rodičovské páry a odchov kúr)</t>
  </si>
  <si>
    <t>Poznámka: Koeficienty prepočtu hospodárskych zvierat v ks na DJ sa uplatňujú podľa prílohy č. 1 nariadenia vlády SR č. 75/2015 Z. z. ktorým sa ustanovujú pravidlá poskytovania podpory v súvislosti s opatreniami programu rozvoja vidieka.</t>
  </si>
  <si>
    <r>
      <rPr>
        <b/>
        <sz val="11"/>
        <color rgb="FFFF0000"/>
        <rFont val="Calibri"/>
        <family val="2"/>
        <charset val="238"/>
        <scheme val="minor"/>
      </rPr>
      <t>UPOZORNENIE:</t>
    </r>
    <r>
      <rPr>
        <b/>
        <sz val="11"/>
        <color theme="1"/>
        <rFont val="Calibri"/>
        <family val="2"/>
        <charset val="238"/>
        <scheme val="minor"/>
      </rPr>
      <t xml:space="preserve"> Orientačná suma vypočítaná pomocou tejto kalkulačky sa nemusí zhodovať so sumou vypočítanou Pôdohospodárskou platobnou agentúrou.</t>
    </r>
  </si>
  <si>
    <t>Návod na použitie kalkulačky:</t>
  </si>
  <si>
    <t>uveďte počet zvierat v CRHZ (kusy)</t>
  </si>
  <si>
    <t>HD do 6 mesiacov</t>
  </si>
  <si>
    <t>Poznámka:</t>
  </si>
  <si>
    <r>
      <t xml:space="preserve">•  v kategórii </t>
    </r>
    <r>
      <rPr>
        <b/>
        <sz val="11"/>
        <color theme="1"/>
        <rFont val="Calibri"/>
        <family val="2"/>
        <charset val="238"/>
        <scheme val="minor"/>
      </rPr>
      <t>dojnice, dojčiace kravy, HD do 6 mesiacov, HD od 6 mesiacov do 2 rokov, ostatný HD starší ako 2 roky, ovce, kozy, prasnice a koňovité zvieratá</t>
    </r>
    <r>
      <rPr>
        <sz val="11"/>
        <color theme="1"/>
        <rFont val="Calibri"/>
        <family val="2"/>
        <charset val="238"/>
        <scheme val="minor"/>
      </rPr>
      <t xml:space="preserve"> uveďte </t>
    </r>
    <r>
      <rPr>
        <sz val="11"/>
        <color rgb="FFFF0000"/>
        <rFont val="Calibri"/>
        <family val="2"/>
        <charset val="238"/>
        <scheme val="minor"/>
      </rPr>
      <t>počet zvierat evidovaných v CRHZ k 31.8.2022</t>
    </r>
  </si>
  <si>
    <r>
      <t>prasnice</t>
    </r>
    <r>
      <rPr>
        <sz val="11"/>
        <color rgb="FF494949"/>
        <rFont val="Calibri Light"/>
        <family val="2"/>
        <charset val="238"/>
        <scheme val="major"/>
      </rPr>
      <t> </t>
    </r>
  </si>
  <si>
    <r>
      <rPr>
        <b/>
        <sz val="11"/>
        <color theme="1"/>
        <rFont val="Calibri"/>
        <family val="2"/>
        <charset val="238"/>
        <scheme val="minor"/>
      </rPr>
      <t xml:space="preserve">• </t>
    </r>
    <r>
      <rPr>
        <sz val="11"/>
        <color theme="1"/>
        <rFont val="Calibri"/>
        <family val="2"/>
        <charset val="238"/>
        <scheme val="minor"/>
      </rPr>
      <t xml:space="preserve"> v kategórii </t>
    </r>
    <r>
      <rPr>
        <b/>
        <sz val="11"/>
        <color theme="1"/>
        <rFont val="Calibri"/>
        <family val="2"/>
        <charset val="238"/>
        <scheme val="minor"/>
      </rPr>
      <t>ostatné ošípané</t>
    </r>
    <r>
      <rPr>
        <sz val="11"/>
        <color theme="1"/>
        <rFont val="Calibri"/>
        <family val="2"/>
        <charset val="238"/>
        <scheme val="minor"/>
      </rPr>
      <t xml:space="preserve"> (okrem prasníc)</t>
    </r>
    <r>
      <rPr>
        <b/>
        <sz val="11"/>
        <color theme="1"/>
        <rFont val="Calibri"/>
        <family val="2"/>
        <charset val="238"/>
        <scheme val="minor"/>
      </rPr>
      <t xml:space="preserve">, nosnice, výkrmové kurčatá chované na mäso, ostatné kury, morky vrátane rodičovských párov a odchovu, husi vrátane rodičovských párov a odchovu a kačice vrátane rodičovských párov a odchovu </t>
    </r>
    <r>
      <rPr>
        <sz val="11"/>
        <color theme="1"/>
        <rFont val="Calibri"/>
        <family val="2"/>
        <charset val="238"/>
        <scheme val="minor"/>
      </rPr>
      <t xml:space="preserve">uveďte </t>
    </r>
    <r>
      <rPr>
        <sz val="11"/>
        <color rgb="FFFF0000"/>
        <rFont val="Calibri"/>
        <family val="2"/>
        <charset val="238"/>
        <scheme val="minor"/>
      </rPr>
      <t>priemerné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počty zvierat evidovaných v CRHZ k 30. 6. 2022, k 31. 7. 2022 a k 31. 8. 2022</t>
    </r>
  </si>
  <si>
    <r>
      <rPr>
        <b/>
        <sz val="11"/>
        <color theme="1"/>
        <rFont val="Calibri"/>
        <family val="2"/>
        <charset val="238"/>
        <scheme val="minor"/>
      </rPr>
      <t>deklarovaný stav</t>
    </r>
    <r>
      <rPr>
        <sz val="11"/>
        <color theme="1"/>
        <rFont val="Calibri"/>
        <family val="2"/>
        <charset val="238"/>
        <scheme val="minor"/>
      </rPr>
      <t xml:space="preserve"> - počet zvierat, ktorý si určí žiadateľ; neprekročí 100% a zároveň neklesne pod 70% počtu zvierat evidovaných v CRHZ k stanovenému dátumu a zaviaže sa udržiavať deklarovaný stav do augusta 2023.</t>
    </r>
  </si>
  <si>
    <r>
      <rPr>
        <b/>
        <sz val="16"/>
        <color rgb="FFBB0205"/>
        <rFont val="Calibri Light"/>
        <family val="2"/>
        <charset val="238"/>
        <scheme val="major"/>
      </rPr>
      <t>Upozornenie:</t>
    </r>
    <r>
      <rPr>
        <sz val="13.2"/>
        <color theme="1"/>
        <rFont val="Calibri Light"/>
        <family val="2"/>
        <charset val="238"/>
        <scheme val="major"/>
      </rPr>
      <t> </t>
    </r>
    <r>
      <rPr>
        <b/>
        <sz val="13.2"/>
        <color theme="1"/>
        <rFont val="Calibri Light"/>
        <family val="2"/>
        <charset val="238"/>
        <scheme val="major"/>
      </rPr>
      <t>Kalkulačka</t>
    </r>
    <r>
      <rPr>
        <sz val="13.2"/>
        <color theme="1"/>
        <rFont val="Calibri Light"/>
        <family val="2"/>
        <charset val="238"/>
        <scheme val="major"/>
      </rPr>
      <t xml:space="preserve"> umožňuje vypočítať výšku pomoci na základe vstupných údajov zadaných žiadateľom, </t>
    </r>
    <r>
      <rPr>
        <b/>
        <sz val="13.2"/>
        <color theme="1"/>
        <rFont val="Calibri Light"/>
        <family val="2"/>
        <charset val="238"/>
        <scheme val="major"/>
      </rPr>
      <t>má výlučne orientačný charakter</t>
    </r>
    <r>
      <rPr>
        <sz val="13.2"/>
        <color theme="1"/>
        <rFont val="Calibri Light"/>
        <family val="2"/>
        <charset val="238"/>
        <scheme val="major"/>
      </rPr>
      <t xml:space="preserve">. Presný výpočet, ktorý zohľadňuje individuálne odlišnosti v žiadosti o poskytnutie pomoci, je výsledkom osobitného procesu, ktorý sa začína podaním žiadosti o pomoc a končí podpísaním zmluvy o poskytnutí pomoci. </t>
    </r>
    <r>
      <rPr>
        <b/>
        <sz val="13.2"/>
        <color theme="1"/>
        <rFont val="Calibri Light"/>
        <family val="2"/>
        <charset val="238"/>
        <scheme val="major"/>
      </rPr>
      <t>Orientačná suma vypočítaná pomocou tejto kalkulačky, sa preto nemusí zhodovať so sumou vypočítanou Pôdohospodárskou platobnou agentúrou.</t>
    </r>
  </si>
  <si>
    <r>
      <rPr>
        <b/>
        <sz val="14"/>
        <color theme="1"/>
        <rFont val="Calibri Light"/>
        <family val="2"/>
        <charset val="238"/>
        <scheme val="major"/>
      </rPr>
      <t xml:space="preserve">Do 1 . pásma </t>
    </r>
    <r>
      <rPr>
        <sz val="14"/>
        <color theme="1"/>
        <rFont val="Calibri Light"/>
        <family val="2"/>
        <charset val="238"/>
        <scheme val="major"/>
      </rPr>
      <t>sa zaraďujú okresy, kde bolo zaznamenané extrémne sucho aspoň počas troch zisťovaných období. Ide o tieto okresy (CA, PU, BY, PB, SI, PE,PT, GA,KM, SP,BN, TT,DK, ML, SK, IL, TR, PD, TO, BS, SC, ZC, BA I-V, NR, DS, TS, ZA, TN, KC, PK, NO, LM, DT, BJ, SB, LE, MY, ZV, MA, KK, PP, PO, NM, SE)</t>
    </r>
  </si>
  <si>
    <r>
      <rPr>
        <b/>
        <sz val="14"/>
        <color theme="1"/>
        <rFont val="Calibri Light"/>
        <family val="2"/>
        <charset val="238"/>
        <scheme val="major"/>
      </rPr>
      <t>Do 2. pásma</t>
    </r>
    <r>
      <rPr>
        <sz val="14"/>
        <color theme="1"/>
        <rFont val="Calibri Light"/>
        <family val="2"/>
        <charset val="238"/>
        <scheme val="major"/>
      </rPr>
      <t xml:space="preserve"> sa zaraďujú okresy, kde bolo zaznamenané extrémne sucho aspoň počas štyroch zisťovaných období. Ide o tieto okresy (SA, ZM, MT, LC, VK, PN, RK, KA, RS, KN, ZH, HE, SL)</t>
    </r>
  </si>
  <si>
    <r>
      <rPr>
        <b/>
        <sz val="14"/>
        <color theme="1"/>
        <rFont val="Calibri Light"/>
        <family val="2"/>
        <charset val="238"/>
        <scheme val="major"/>
      </rPr>
      <t>Do 3. pásma</t>
    </r>
    <r>
      <rPr>
        <sz val="14"/>
        <color theme="1"/>
        <rFont val="Calibri Light"/>
        <family val="2"/>
        <charset val="238"/>
        <scheme val="major"/>
      </rPr>
      <t xml:space="preserve"> sa zaraďujú okresy, kde bolo zaznamenané extrémne sucho aspoň počas piatich zisťovaných období. Ide o tieto okresy (BB, SV, KE I-IV, BR, NZ, SO, RA, LV, SN, MI, TV, GL, KS, VT, RV)</t>
    </r>
  </si>
  <si>
    <t>CRHZ - Centrálny register hospodárskych zvierat</t>
  </si>
  <si>
    <t xml:space="preserve">Sktratky: </t>
  </si>
  <si>
    <t>DJ - dobytčia jednotka</t>
  </si>
  <si>
    <t>HD - hovädzí dobytok</t>
  </si>
  <si>
    <t>IČO - Identifikačné číslo organizácie</t>
  </si>
  <si>
    <t>počet zvierat podľa CRHZ (kusy)</t>
  </si>
  <si>
    <r>
      <rPr>
        <b/>
        <sz val="18"/>
        <color theme="1"/>
        <rFont val="Calibri Light"/>
        <family val="2"/>
        <charset val="238"/>
        <scheme val="major"/>
      </rPr>
      <t>Kalkulačka</t>
    </r>
    <r>
      <rPr>
        <sz val="14"/>
        <color theme="1"/>
        <rFont val="Calibri Light"/>
        <family val="2"/>
        <charset val="238"/>
        <scheme val="major"/>
      </rPr>
      <t xml:space="preserve"> na </t>
    </r>
    <r>
      <rPr>
        <sz val="14"/>
        <color rgb="FFFF0000"/>
        <rFont val="Calibri Light"/>
        <family val="2"/>
        <charset val="238"/>
        <scheme val="major"/>
      </rPr>
      <t>informatívny</t>
    </r>
    <r>
      <rPr>
        <sz val="14"/>
        <color theme="1"/>
        <rFont val="Calibri Light"/>
        <family val="2"/>
        <charset val="238"/>
        <scheme val="major"/>
      </rPr>
      <t xml:space="preserve"> výpočet pomoci v rámci Schémy štátnej pomoci na náhradu škôd spôsobených nepriaznivou poveternostnou udalosťou, ktorú možno prirovnať k prírodnej katastrofe, SA.60698 (2020/N) na účel zmiernenia dopadov sucha na živočíšnu výrobu v roku 2022</t>
    </r>
  </si>
  <si>
    <r>
      <rPr>
        <b/>
        <sz val="16"/>
        <color theme="1"/>
        <rFont val="Calibri Light"/>
        <family val="2"/>
        <charset val="238"/>
        <scheme val="major"/>
      </rPr>
      <t>1.</t>
    </r>
    <r>
      <rPr>
        <sz val="16"/>
        <color theme="1"/>
        <rFont val="Calibri Light"/>
        <family val="2"/>
        <charset val="238"/>
        <scheme val="major"/>
      </rPr>
      <t xml:space="preserve"> Otvorte hárok s názvom "</t>
    </r>
    <r>
      <rPr>
        <b/>
        <sz val="16"/>
        <color theme="1"/>
        <rFont val="Calibri Light"/>
        <family val="2"/>
        <charset val="238"/>
        <scheme val="major"/>
      </rPr>
      <t>kalkulačka</t>
    </r>
    <r>
      <rPr>
        <sz val="16"/>
        <color theme="1"/>
        <rFont val="Calibri Light"/>
        <family val="2"/>
        <charset val="238"/>
        <scheme val="major"/>
      </rPr>
      <t>". Kalkulačka je členená podľa troch pásiem intenzity sucha. Zaradenie jednotlivých okresov do pasiem sucha je zobrazené v hárku "</t>
    </r>
    <r>
      <rPr>
        <b/>
        <sz val="16"/>
        <color theme="1"/>
        <rFont val="Calibri Light"/>
        <family val="2"/>
        <charset val="238"/>
        <scheme val="major"/>
      </rPr>
      <t>mapa pásiem sucha</t>
    </r>
    <r>
      <rPr>
        <sz val="16"/>
        <color theme="1"/>
        <rFont val="Calibri Light"/>
        <family val="2"/>
        <charset val="238"/>
        <scheme val="major"/>
      </rPr>
      <t xml:space="preserve">" a takisto v hárku "kalkulačka" ako poznámka pod tabuľkou. </t>
    </r>
  </si>
  <si>
    <r>
      <rPr>
        <b/>
        <sz val="16"/>
        <color theme="1"/>
        <rFont val="Calibri Light"/>
        <family val="2"/>
        <charset val="238"/>
        <scheme val="major"/>
      </rPr>
      <t xml:space="preserve">2. </t>
    </r>
    <r>
      <rPr>
        <sz val="16"/>
        <color theme="1"/>
        <rFont val="Calibri Light"/>
        <family val="2"/>
        <charset val="238"/>
        <scheme val="major"/>
      </rPr>
      <t xml:space="preserve">Uveďte </t>
    </r>
    <r>
      <rPr>
        <b/>
        <sz val="16"/>
        <color theme="1"/>
        <rFont val="Calibri Light"/>
        <family val="2"/>
        <charset val="238"/>
        <scheme val="major"/>
      </rPr>
      <t>počty zvierat</t>
    </r>
    <r>
      <rPr>
        <sz val="16"/>
        <color theme="1"/>
        <rFont val="Calibri Light"/>
        <family val="2"/>
        <charset val="238"/>
        <scheme val="major"/>
      </rPr>
      <t xml:space="preserve"> v stĺpci D, G, J s názvom "</t>
    </r>
    <r>
      <rPr>
        <b/>
        <sz val="16"/>
        <color theme="1"/>
        <rFont val="Calibri Light"/>
        <family val="2"/>
        <charset val="238"/>
        <scheme val="major"/>
      </rPr>
      <t>uveďte počet zvierat v CRHZ (kusy)</t>
    </r>
    <r>
      <rPr>
        <sz val="16"/>
        <color theme="1"/>
        <rFont val="Calibri Light"/>
        <family val="2"/>
        <charset val="238"/>
        <scheme val="major"/>
      </rPr>
      <t>" pre jednotlivé pásma.</t>
    </r>
  </si>
  <si>
    <r>
      <rPr>
        <b/>
        <sz val="16"/>
        <color theme="1"/>
        <rFont val="Calibri Light"/>
        <family val="2"/>
        <charset val="238"/>
        <scheme val="major"/>
      </rPr>
      <t>3.</t>
    </r>
    <r>
      <rPr>
        <sz val="16"/>
        <color theme="1"/>
        <rFont val="Calibri Light"/>
        <family val="2"/>
        <charset val="238"/>
        <scheme val="major"/>
      </rPr>
      <t xml:space="preserve"> Uveďte </t>
    </r>
    <r>
      <rPr>
        <b/>
        <sz val="16"/>
        <color theme="1"/>
        <rFont val="Calibri Light"/>
        <family val="2"/>
        <charset val="238"/>
        <scheme val="major"/>
      </rPr>
      <t>počty zvierat</t>
    </r>
    <r>
      <rPr>
        <sz val="16"/>
        <color theme="1"/>
        <rFont val="Calibri Light"/>
        <family val="2"/>
        <charset val="238"/>
        <scheme val="major"/>
      </rPr>
      <t xml:space="preserve"> v stĺpcoch E, H, K s názvom "</t>
    </r>
    <r>
      <rPr>
        <b/>
        <sz val="16"/>
        <color theme="1"/>
        <rFont val="Calibri Light"/>
        <family val="2"/>
        <charset val="238"/>
        <scheme val="major"/>
      </rPr>
      <t>uveďte deklarovaný stav zvierat (kusy)</t>
    </r>
    <r>
      <rPr>
        <sz val="16"/>
        <color theme="1"/>
        <rFont val="Calibri Light"/>
        <family val="2"/>
        <charset val="238"/>
        <scheme val="major"/>
      </rPr>
      <t>", ktoré sa zaviažete udržiavať do augusta 2023. Ak sa po zadaní počtu zvierat v stĺpcoch E, H, K zobrazí v stĺpcoch F, I, L "MIMO INTERVAL", je potrebné upraviť počet zvierat, aby bola splnená podmienka pre deklarovaný stav (neklesnúť pod 70% a neprekročiť 100% počtu zvierat v CRHZ k stanovenému dátumu).</t>
    </r>
  </si>
  <si>
    <r>
      <rPr>
        <b/>
        <sz val="16"/>
        <color theme="1"/>
        <rFont val="Calibri Light"/>
        <family val="2"/>
        <charset val="238"/>
        <scheme val="major"/>
      </rPr>
      <t>4.</t>
    </r>
    <r>
      <rPr>
        <sz val="16"/>
        <color theme="1"/>
        <rFont val="Calibri Light"/>
        <family val="2"/>
        <charset val="238"/>
        <scheme val="major"/>
      </rPr>
      <t xml:space="preserve"> V stĺpci F, I a L je vypočítaná suma dotácie za jednotlivé pásma sucha, v stĺpci O je uvedený sumárny výpočet za jednotlivé kategórie zvierat a pásma sucha. Výška dotácie (kompenzácie) je obmedzená na </t>
    </r>
    <r>
      <rPr>
        <b/>
        <sz val="16"/>
        <color theme="1"/>
        <rFont val="Calibri Light"/>
        <family val="2"/>
        <charset val="238"/>
        <scheme val="major"/>
      </rPr>
      <t xml:space="preserve">maximálnu sumu 500 000 € na jedného chovateľa </t>
    </r>
    <r>
      <rPr>
        <sz val="16"/>
        <color theme="1"/>
        <rFont val="Calibri Light"/>
        <family val="2"/>
        <charset val="238"/>
        <scheme val="major"/>
      </rPr>
      <t>(1 IČO).</t>
    </r>
  </si>
  <si>
    <t>ovce *</t>
  </si>
  <si>
    <t>kozy *</t>
  </si>
  <si>
    <t>priemerný stav **</t>
  </si>
  <si>
    <r>
      <t xml:space="preserve"> ** </t>
    </r>
    <r>
      <rPr>
        <b/>
        <sz val="14"/>
        <color theme="1"/>
        <rFont val="Calibri Light"/>
        <family val="2"/>
        <charset val="238"/>
        <scheme val="major"/>
      </rPr>
      <t xml:space="preserve">priemerný stav </t>
    </r>
    <r>
      <rPr>
        <sz val="14"/>
        <color theme="1"/>
        <rFont val="Calibri Light"/>
        <family val="2"/>
        <charset val="238"/>
        <scheme val="major"/>
      </rPr>
      <t>- v prípade hydiny a ošípaných (okrem prasníc) je potrebné uviesť priemerný stav počtu zvierat evidovaných v CRHZ k 30. 6. 2022, k 31. 7. 2022 a k 31. 8. 2022</t>
    </r>
  </si>
  <si>
    <r>
      <t xml:space="preserve">* </t>
    </r>
    <r>
      <rPr>
        <b/>
        <sz val="14"/>
        <color theme="1"/>
        <rFont val="Calibri Light"/>
        <family val="2"/>
        <charset val="238"/>
        <scheme val="major"/>
      </rPr>
      <t>ovce a kozy</t>
    </r>
    <r>
      <rPr>
        <sz val="14"/>
        <color theme="1"/>
        <rFont val="Calibri Light"/>
        <family val="2"/>
        <charset val="238"/>
        <scheme val="major"/>
      </rPr>
      <t xml:space="preserve"> - týka sa všetkých zvierat registrovaných v CRHZ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</si>
</sst>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_ ;\-#,##0\ 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1"/>
      <color theme="1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1"/>
      <color indexed="81"/>
      <name val="Segoe UI"/>
      <family val="2"/>
      <charset val="238"/>
    </font>
    <font>
      <b/>
      <sz val="12"/>
      <color theme="1"/>
      <name val="Calibri Light"/>
      <family val="2"/>
      <charset val="238"/>
      <scheme val="major"/>
    </font>
    <font>
      <b/>
      <sz val="12"/>
      <color rgb="FF000000"/>
      <name val="Calibri Light"/>
      <family val="2"/>
      <charset val="238"/>
      <scheme val="major"/>
    </font>
    <font>
      <sz val="12"/>
      <color rgb="FF000000"/>
      <name val="Calibri Light"/>
      <family val="2"/>
      <charset val="238"/>
      <scheme val="major"/>
    </font>
    <font>
      <b/>
      <sz val="16"/>
      <color rgb="FFFF0000"/>
      <name val="Calibri Light"/>
      <family val="2"/>
      <charset val="238"/>
      <scheme val="major"/>
    </font>
    <font>
      <b/>
      <sz val="18"/>
      <color rgb="FFFF0000"/>
      <name val="Calibri Light"/>
      <family val="2"/>
      <charset val="238"/>
      <scheme val="major"/>
    </font>
    <font>
      <sz val="11"/>
      <color indexed="81"/>
      <name val="Segoe UI"/>
      <charset val="1"/>
    </font>
    <font>
      <b/>
      <sz val="11"/>
      <color indexed="81"/>
      <name val="Segoe UI"/>
      <family val="2"/>
      <charset val="238"/>
    </font>
    <font>
      <b/>
      <sz val="11"/>
      <color theme="1"/>
      <name val="Calibri Light"/>
      <family val="2"/>
      <charset val="238"/>
      <scheme val="major"/>
    </font>
    <font>
      <b/>
      <sz val="13.2"/>
      <color rgb="FFBB0205"/>
      <name val="Calibri Light"/>
      <family val="2"/>
      <charset val="238"/>
      <scheme val="major"/>
    </font>
    <font>
      <b/>
      <sz val="16"/>
      <color rgb="FFBB0205"/>
      <name val="Calibri Light"/>
      <family val="2"/>
      <charset val="238"/>
      <scheme val="major"/>
    </font>
    <font>
      <sz val="13.2"/>
      <color theme="1"/>
      <name val="Calibri Light"/>
      <family val="2"/>
      <charset val="238"/>
      <scheme val="major"/>
    </font>
    <font>
      <b/>
      <sz val="13.2"/>
      <color theme="1"/>
      <name val="Calibri Light"/>
      <family val="2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sz val="11"/>
      <color rgb="FF494949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14"/>
      <color rgb="FFFF0000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b/>
      <sz val="18"/>
      <color theme="1"/>
      <name val="Calibri Light"/>
      <family val="2"/>
      <charset val="238"/>
      <scheme val="major"/>
    </font>
    <font>
      <sz val="16"/>
      <color theme="1"/>
      <name val="Calibri Light"/>
      <family val="2"/>
      <charset val="238"/>
      <scheme val="major"/>
    </font>
    <font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4506668294322"/>
        <bgColor auto="1"/>
      </patternFill>
    </fill>
    <fill>
      <patternFill patternType="solid">
        <fgColor rgb="FFFF5050"/>
        <bgColor indexed="64"/>
      </patternFill>
    </fill>
    <fill>
      <gradientFill>
        <stop position="0">
          <color rgb="FFFFFF99"/>
        </stop>
        <stop position="0.5">
          <color theme="0"/>
        </stop>
        <stop position="1">
          <color rgb="FFFFFF99"/>
        </stop>
      </gradientFill>
    </fill>
    <fill>
      <gradientFill>
        <stop position="0">
          <color rgb="FFFF5050"/>
        </stop>
        <stop position="0.5">
          <color rgb="FFFF9999"/>
        </stop>
        <stop position="1">
          <color rgb="FFFF5050"/>
        </stop>
      </gradientFill>
    </fill>
    <fill>
      <gradientFill>
        <stop position="0">
          <color theme="7" tint="0.40000610370189521"/>
        </stop>
        <stop position="0.5">
          <color theme="7" tint="0.80001220740379042"/>
        </stop>
        <stop position="1">
          <color theme="7" tint="0.40000610370189521"/>
        </stop>
      </gradient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Protection="1">
      <protection hidden="1"/>
    </xf>
    <xf numFmtId="4" fontId="4" fillId="0" borderId="0" xfId="0" applyNumberFormat="1" applyFont="1" applyFill="1" applyBorder="1" applyProtection="1"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36" xfId="0" applyFont="1" applyFill="1" applyBorder="1" applyAlignment="1" applyProtection="1">
      <alignment horizontal="justify" vertical="center"/>
      <protection hidden="1"/>
    </xf>
    <xf numFmtId="1" fontId="4" fillId="3" borderId="5" xfId="0" applyNumberFormat="1" applyFont="1" applyFill="1" applyBorder="1" applyProtection="1">
      <protection hidden="1"/>
    </xf>
    <xf numFmtId="164" fontId="5" fillId="3" borderId="10" xfId="0" applyNumberFormat="1" applyFont="1" applyFill="1" applyBorder="1" applyProtection="1"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0" fontId="4" fillId="0" borderId="37" xfId="0" applyFont="1" applyFill="1" applyBorder="1" applyAlignment="1" applyProtection="1">
      <alignment horizontal="justify" vertical="center"/>
      <protection hidden="1"/>
    </xf>
    <xf numFmtId="3" fontId="4" fillId="3" borderId="5" xfId="0" applyNumberFormat="1" applyFont="1" applyFill="1" applyBorder="1" applyProtection="1">
      <protection hidden="1"/>
    </xf>
    <xf numFmtId="0" fontId="4" fillId="0" borderId="12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22" xfId="0" applyFont="1" applyFill="1" applyBorder="1" applyAlignment="1" applyProtection="1">
      <alignment horizontal="justify" vertical="center"/>
      <protection hidden="1"/>
    </xf>
    <xf numFmtId="3" fontId="5" fillId="3" borderId="3" xfId="0" applyNumberFormat="1" applyFont="1" applyFill="1" applyBorder="1" applyProtection="1">
      <protection hidden="1"/>
    </xf>
    <xf numFmtId="4" fontId="5" fillId="3" borderId="4" xfId="0" applyNumberFormat="1" applyFont="1" applyFill="1" applyBorder="1" applyProtection="1">
      <protection hidden="1"/>
    </xf>
    <xf numFmtId="0" fontId="2" fillId="0" borderId="0" xfId="0" applyFont="1" applyAlignment="1" applyProtection="1">
      <protection hidden="1"/>
    </xf>
    <xf numFmtId="4" fontId="13" fillId="0" borderId="16" xfId="0" applyNumberFormat="1" applyFont="1" applyFill="1" applyBorder="1" applyAlignment="1" applyProtection="1">
      <alignment horizontal="right"/>
      <protection hidden="1"/>
    </xf>
    <xf numFmtId="44" fontId="13" fillId="0" borderId="16" xfId="0" applyNumberFormat="1" applyFont="1" applyBorder="1" applyAlignment="1" applyProtection="1">
      <protection hidden="1"/>
    </xf>
    <xf numFmtId="44" fontId="12" fillId="0" borderId="0" xfId="0" applyNumberFormat="1" applyFont="1" applyBorder="1" applyAlignme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Fill="1" applyProtection="1">
      <protection hidden="1"/>
    </xf>
    <xf numFmtId="4" fontId="5" fillId="0" borderId="0" xfId="0" applyNumberFormat="1" applyFont="1" applyFill="1" applyBorder="1" applyProtection="1">
      <protection hidden="1"/>
    </xf>
    <xf numFmtId="165" fontId="5" fillId="0" borderId="0" xfId="0" applyNumberFormat="1" applyFont="1" applyFill="1" applyBorder="1" applyProtection="1">
      <protection hidden="1"/>
    </xf>
    <xf numFmtId="1" fontId="5" fillId="0" borderId="0" xfId="0" applyNumberFormat="1" applyFont="1" applyFill="1" applyBorder="1" applyProtection="1">
      <protection hidden="1"/>
    </xf>
    <xf numFmtId="164" fontId="5" fillId="0" borderId="0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4" fillId="0" borderId="18" xfId="0" applyFont="1" applyBorder="1" applyAlignment="1" applyProtection="1">
      <alignment horizontal="left" vertical="center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24" fillId="0" borderId="33" xfId="0" applyFont="1" applyBorder="1" applyAlignment="1" applyProtection="1">
      <alignment vertical="center"/>
      <protection hidden="1"/>
    </xf>
    <xf numFmtId="0" fontId="24" fillId="0" borderId="34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justify" vertical="center"/>
      <protection hidden="1"/>
    </xf>
    <xf numFmtId="3" fontId="5" fillId="0" borderId="0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0" fontId="0" fillId="4" borderId="44" xfId="0" applyFill="1" applyBorder="1" applyAlignment="1" applyProtection="1">
      <alignment vertical="center"/>
      <protection hidden="1"/>
    </xf>
    <xf numFmtId="0" fontId="0" fillId="4" borderId="39" xfId="0" applyFill="1" applyBorder="1" applyAlignment="1" applyProtection="1">
      <alignment vertical="center"/>
      <protection hidden="1"/>
    </xf>
    <xf numFmtId="0" fontId="0" fillId="4" borderId="45" xfId="0" applyFill="1" applyBorder="1" applyAlignment="1" applyProtection="1">
      <alignment vertical="center"/>
      <protection hidden="1"/>
    </xf>
    <xf numFmtId="0" fontId="0" fillId="4" borderId="46" xfId="0" applyFill="1" applyBorder="1" applyAlignment="1" applyProtection="1">
      <alignment vertical="center"/>
      <protection hidden="1"/>
    </xf>
    <xf numFmtId="0" fontId="0" fillId="4" borderId="0" xfId="0" applyFill="1" applyBorder="1" applyAlignment="1" applyProtection="1">
      <alignment vertical="center"/>
      <protection hidden="1"/>
    </xf>
    <xf numFmtId="0" fontId="0" fillId="4" borderId="47" xfId="0" applyFill="1" applyBorder="1" applyAlignment="1" applyProtection="1">
      <alignment vertical="center"/>
      <protection hidden="1"/>
    </xf>
    <xf numFmtId="0" fontId="0" fillId="4" borderId="48" xfId="0" applyFill="1" applyBorder="1" applyAlignment="1" applyProtection="1">
      <alignment vertical="center"/>
      <protection hidden="1"/>
    </xf>
    <xf numFmtId="0" fontId="0" fillId="4" borderId="40" xfId="0" applyFill="1" applyBorder="1" applyAlignment="1" applyProtection="1">
      <alignment vertical="center"/>
      <protection hidden="1"/>
    </xf>
    <xf numFmtId="0" fontId="0" fillId="4" borderId="49" xfId="0" applyFill="1" applyBorder="1" applyAlignment="1" applyProtection="1">
      <alignment vertical="center"/>
      <protection hidden="1"/>
    </xf>
    <xf numFmtId="0" fontId="9" fillId="5" borderId="2" xfId="0" applyFont="1" applyFill="1" applyBorder="1" applyAlignment="1" applyProtection="1">
      <alignment horizontal="center" vertical="center" wrapText="1"/>
      <protection hidden="1"/>
    </xf>
    <xf numFmtId="0" fontId="9" fillId="5" borderId="4" xfId="0" applyFont="1" applyFill="1" applyBorder="1" applyAlignment="1" applyProtection="1">
      <alignment horizontal="center" vertical="center" wrapText="1"/>
      <protection hidden="1"/>
    </xf>
    <xf numFmtId="3" fontId="5" fillId="5" borderId="2" xfId="0" applyNumberFormat="1" applyFont="1" applyFill="1" applyBorder="1" applyProtection="1">
      <protection hidden="1"/>
    </xf>
    <xf numFmtId="3" fontId="5" fillId="5" borderId="4" xfId="0" applyNumberFormat="1" applyFont="1" applyFill="1" applyBorder="1" applyProtection="1">
      <protection hidden="1"/>
    </xf>
    <xf numFmtId="0" fontId="10" fillId="5" borderId="7" xfId="0" applyFont="1" applyFill="1" applyBorder="1" applyAlignment="1" applyProtection="1">
      <alignment horizontal="center" vertical="center" wrapText="1"/>
      <protection hidden="1"/>
    </xf>
    <xf numFmtId="4" fontId="10" fillId="5" borderId="1" xfId="0" applyNumberFormat="1" applyFont="1" applyFill="1" applyBorder="1" applyAlignment="1" applyProtection="1">
      <alignment horizontal="right" vertical="center"/>
      <protection hidden="1"/>
    </xf>
    <xf numFmtId="4" fontId="10" fillId="5" borderId="19" xfId="0" applyNumberFormat="1" applyFont="1" applyFill="1" applyBorder="1" applyAlignment="1" applyProtection="1">
      <alignment horizontal="right" vertical="center"/>
      <protection hidden="1"/>
    </xf>
    <xf numFmtId="0" fontId="9" fillId="7" borderId="2" xfId="0" applyFont="1" applyFill="1" applyBorder="1" applyAlignment="1" applyProtection="1">
      <alignment horizontal="center" vertical="center" wrapText="1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3" fontId="5" fillId="6" borderId="2" xfId="0" applyNumberFormat="1" applyFont="1" applyFill="1" applyBorder="1" applyProtection="1">
      <protection hidden="1"/>
    </xf>
    <xf numFmtId="3" fontId="5" fillId="6" borderId="4" xfId="0" applyNumberFormat="1" applyFont="1" applyFill="1" applyBorder="1" applyProtection="1">
      <protection hidden="1"/>
    </xf>
    <xf numFmtId="0" fontId="10" fillId="6" borderId="7" xfId="0" applyFont="1" applyFill="1" applyBorder="1" applyAlignment="1" applyProtection="1">
      <alignment horizontal="center" vertical="center" wrapText="1"/>
      <protection hidden="1"/>
    </xf>
    <xf numFmtId="4" fontId="10" fillId="6" borderId="1" xfId="0" applyNumberFormat="1" applyFont="1" applyFill="1" applyBorder="1" applyAlignment="1" applyProtection="1">
      <alignment horizontal="right" vertical="center"/>
      <protection hidden="1"/>
    </xf>
    <xf numFmtId="4" fontId="10" fillId="6" borderId="19" xfId="0" applyNumberFormat="1" applyFont="1" applyFill="1" applyBorder="1" applyAlignment="1" applyProtection="1">
      <alignment horizontal="right" vertical="center"/>
      <protection hidden="1"/>
    </xf>
    <xf numFmtId="0" fontId="9" fillId="8" borderId="4" xfId="0" applyFont="1" applyFill="1" applyBorder="1" applyAlignment="1" applyProtection="1">
      <alignment horizontal="center" vertical="center" wrapText="1"/>
      <protection hidden="1"/>
    </xf>
    <xf numFmtId="3" fontId="5" fillId="8" borderId="4" xfId="0" applyNumberFormat="1" applyFont="1" applyFill="1" applyBorder="1" applyProtection="1">
      <protection hidden="1"/>
    </xf>
    <xf numFmtId="0" fontId="10" fillId="8" borderId="8" xfId="0" applyFont="1" applyFill="1" applyBorder="1" applyAlignment="1" applyProtection="1">
      <alignment horizontal="center" vertical="center" wrapText="1"/>
      <protection hidden="1"/>
    </xf>
    <xf numFmtId="4" fontId="10" fillId="8" borderId="10" xfId="0" applyNumberFormat="1" applyFont="1" applyFill="1" applyBorder="1" applyAlignment="1" applyProtection="1">
      <alignment horizontal="right" vertical="center"/>
      <protection hidden="1"/>
    </xf>
    <xf numFmtId="4" fontId="10" fillId="8" borderId="20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justify" vertical="center"/>
      <protection hidden="1"/>
    </xf>
    <xf numFmtId="0" fontId="7" fillId="0" borderId="0" xfId="0" applyFont="1" applyAlignment="1" applyProtection="1">
      <protection hidden="1"/>
    </xf>
    <xf numFmtId="0" fontId="13" fillId="0" borderId="0" xfId="0" applyFont="1" applyBorder="1" applyAlignment="1" applyProtection="1">
      <protection hidden="1"/>
    </xf>
    <xf numFmtId="4" fontId="13" fillId="0" borderId="0" xfId="0" applyNumberFormat="1" applyFont="1" applyFill="1" applyBorder="1" applyAlignment="1" applyProtection="1">
      <alignment horizontal="right"/>
      <protection hidden="1"/>
    </xf>
    <xf numFmtId="44" fontId="13" fillId="0" borderId="0" xfId="0" applyNumberFormat="1" applyFont="1" applyBorder="1" applyAlignment="1" applyProtection="1">
      <protection hidden="1"/>
    </xf>
    <xf numFmtId="4" fontId="5" fillId="5" borderId="10" xfId="0" applyNumberFormat="1" applyFont="1" applyFill="1" applyBorder="1" applyAlignment="1" applyProtection="1">
      <alignment horizontal="right"/>
      <protection hidden="1"/>
    </xf>
    <xf numFmtId="0" fontId="16" fillId="5" borderId="4" xfId="0" applyFont="1" applyFill="1" applyBorder="1" applyAlignment="1" applyProtection="1">
      <alignment horizontal="center" vertical="center" wrapText="1"/>
      <protection hidden="1"/>
    </xf>
    <xf numFmtId="0" fontId="16" fillId="6" borderId="4" xfId="0" applyFont="1" applyFill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16" fillId="8" borderId="29" xfId="0" applyFont="1" applyFill="1" applyBorder="1" applyAlignment="1" applyProtection="1">
      <alignment horizontal="center" vertical="center" wrapText="1"/>
      <protection hidden="1"/>
    </xf>
    <xf numFmtId="4" fontId="5" fillId="8" borderId="27" xfId="0" applyNumberFormat="1" applyFont="1" applyFill="1" applyBorder="1" applyAlignment="1" applyProtection="1">
      <alignment horizontal="right"/>
      <protection hidden="1"/>
    </xf>
    <xf numFmtId="4" fontId="5" fillId="8" borderId="28" xfId="0" applyNumberFormat="1" applyFont="1" applyFill="1" applyBorder="1" applyAlignment="1" applyProtection="1">
      <alignment horizontal="right"/>
      <protection hidden="1"/>
    </xf>
    <xf numFmtId="4" fontId="5" fillId="8" borderId="29" xfId="0" applyNumberFormat="1" applyFont="1" applyFill="1" applyBorder="1" applyProtection="1"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16" fillId="3" borderId="4" xfId="0" applyFont="1" applyFill="1" applyBorder="1" applyAlignment="1" applyProtection="1">
      <alignment horizontal="center" vertical="center" wrapText="1"/>
      <protection hidden="1"/>
    </xf>
    <xf numFmtId="1" fontId="4" fillId="3" borderId="9" xfId="0" applyNumberFormat="1" applyFont="1" applyFill="1" applyBorder="1" applyProtection="1">
      <protection hidden="1"/>
    </xf>
    <xf numFmtId="3" fontId="4" fillId="3" borderId="9" xfId="0" applyNumberFormat="1" applyFont="1" applyFill="1" applyBorder="1" applyProtection="1">
      <protection hidden="1"/>
    </xf>
    <xf numFmtId="3" fontId="5" fillId="3" borderId="2" xfId="0" applyNumberFormat="1" applyFont="1" applyFill="1" applyBorder="1" applyProtection="1">
      <protection hidden="1"/>
    </xf>
    <xf numFmtId="0" fontId="9" fillId="8" borderId="26" xfId="0" applyFont="1" applyFill="1" applyBorder="1" applyAlignment="1" applyProtection="1">
      <alignment horizontal="center" vertical="center" wrapText="1"/>
      <protection hidden="1"/>
    </xf>
    <xf numFmtId="3" fontId="5" fillId="8" borderId="26" xfId="0" applyNumberFormat="1" applyFont="1" applyFill="1" applyBorder="1" applyProtection="1">
      <protection hidden="1"/>
    </xf>
    <xf numFmtId="4" fontId="5" fillId="6" borderId="23" xfId="0" applyNumberFormat="1" applyFont="1" applyFill="1" applyBorder="1" applyAlignment="1" applyProtection="1">
      <alignment horizontal="right"/>
      <protection hidden="1"/>
    </xf>
    <xf numFmtId="4" fontId="5" fillId="6" borderId="10" xfId="0" applyNumberFormat="1" applyFont="1" applyFill="1" applyBorder="1" applyAlignment="1" applyProtection="1">
      <alignment horizontal="right"/>
      <protection hidden="1"/>
    </xf>
    <xf numFmtId="4" fontId="5" fillId="6" borderId="4" xfId="0" applyNumberFormat="1" applyFont="1" applyFill="1" applyBorder="1" applyProtection="1">
      <protection hidden="1"/>
    </xf>
    <xf numFmtId="4" fontId="5" fillId="5" borderId="23" xfId="0" applyNumberFormat="1" applyFont="1" applyFill="1" applyBorder="1" applyAlignment="1" applyProtection="1">
      <alignment horizontal="right"/>
      <protection hidden="1"/>
    </xf>
    <xf numFmtId="4" fontId="5" fillId="5" borderId="4" xfId="0" applyNumberFormat="1" applyFont="1" applyFill="1" applyBorder="1" applyProtection="1">
      <protection hidden="1"/>
    </xf>
    <xf numFmtId="3" fontId="4" fillId="9" borderId="9" xfId="0" applyNumberFormat="1" applyFont="1" applyFill="1" applyBorder="1" applyProtection="1">
      <protection locked="0"/>
    </xf>
    <xf numFmtId="3" fontId="4" fillId="9" borderId="23" xfId="0" applyNumberFormat="1" applyFont="1" applyFill="1" applyBorder="1" applyProtection="1">
      <protection locked="0"/>
    </xf>
    <xf numFmtId="3" fontId="4" fillId="9" borderId="11" xfId="0" applyNumberFormat="1" applyFont="1" applyFill="1" applyBorder="1" applyProtection="1">
      <protection locked="0"/>
    </xf>
    <xf numFmtId="3" fontId="4" fillId="9" borderId="10" xfId="0" applyNumberFormat="1" applyFont="1" applyFill="1" applyBorder="1" applyProtection="1">
      <protection locked="0"/>
    </xf>
    <xf numFmtId="3" fontId="4" fillId="9" borderId="12" xfId="0" applyNumberFormat="1" applyFont="1" applyFill="1" applyBorder="1" applyProtection="1">
      <protection locked="0"/>
    </xf>
    <xf numFmtId="3" fontId="4" fillId="9" borderId="13" xfId="0" applyNumberFormat="1" applyFont="1" applyFill="1" applyBorder="1" applyProtection="1">
      <protection locked="0"/>
    </xf>
    <xf numFmtId="3" fontId="4" fillId="10" borderId="25" xfId="0" applyNumberFormat="1" applyFont="1" applyFill="1" applyBorder="1" applyProtection="1">
      <protection locked="0"/>
    </xf>
    <xf numFmtId="3" fontId="4" fillId="10" borderId="23" xfId="0" applyNumberFormat="1" applyFont="1" applyFill="1" applyBorder="1" applyProtection="1">
      <protection locked="0"/>
    </xf>
    <xf numFmtId="3" fontId="4" fillId="10" borderId="21" xfId="0" applyNumberFormat="1" applyFont="1" applyFill="1" applyBorder="1" applyProtection="1">
      <protection locked="0"/>
    </xf>
    <xf numFmtId="3" fontId="4" fillId="10" borderId="10" xfId="0" applyNumberFormat="1" applyFont="1" applyFill="1" applyBorder="1" applyProtection="1">
      <protection locked="0"/>
    </xf>
    <xf numFmtId="3" fontId="4" fillId="10" borderId="13" xfId="0" applyNumberFormat="1" applyFont="1" applyFill="1" applyBorder="1" applyProtection="1">
      <protection locked="0"/>
    </xf>
    <xf numFmtId="3" fontId="4" fillId="10" borderId="38" xfId="0" applyNumberFormat="1" applyFont="1" applyFill="1" applyBorder="1" applyProtection="1">
      <protection locked="0"/>
    </xf>
    <xf numFmtId="3" fontId="4" fillId="11" borderId="9" xfId="0" applyNumberFormat="1" applyFont="1" applyFill="1" applyBorder="1" applyProtection="1">
      <protection locked="0"/>
    </xf>
    <xf numFmtId="3" fontId="4" fillId="11" borderId="23" xfId="0" applyNumberFormat="1" applyFont="1" applyFill="1" applyBorder="1" applyProtection="1">
      <protection locked="0"/>
    </xf>
    <xf numFmtId="3" fontId="4" fillId="11" borderId="11" xfId="0" applyNumberFormat="1" applyFont="1" applyFill="1" applyBorder="1" applyProtection="1">
      <protection locked="0"/>
    </xf>
    <xf numFmtId="3" fontId="4" fillId="11" borderId="10" xfId="0" applyNumberFormat="1" applyFont="1" applyFill="1" applyBorder="1" applyProtection="1">
      <protection locked="0"/>
    </xf>
    <xf numFmtId="3" fontId="4" fillId="11" borderId="13" xfId="0" applyNumberFormat="1" applyFont="1" applyFill="1" applyBorder="1" applyProtection="1">
      <protection locked="0"/>
    </xf>
    <xf numFmtId="3" fontId="4" fillId="11" borderId="12" xfId="0" applyNumberFormat="1" applyFont="1" applyFill="1" applyBorder="1" applyProtection="1">
      <protection locked="0"/>
    </xf>
    <xf numFmtId="0" fontId="0" fillId="0" borderId="0" xfId="0" applyAlignment="1" applyProtection="1">
      <protection hidden="1"/>
    </xf>
    <xf numFmtId="0" fontId="4" fillId="8" borderId="0" xfId="0" applyFont="1" applyFill="1" applyAlignment="1" applyProtection="1">
      <protection hidden="1"/>
    </xf>
    <xf numFmtId="0" fontId="4" fillId="5" borderId="0" xfId="0" applyFont="1" applyFill="1" applyAlignment="1" applyProtection="1">
      <protection hidden="1"/>
    </xf>
    <xf numFmtId="0" fontId="4" fillId="6" borderId="0" xfId="0" applyFont="1" applyFill="1" applyAlignment="1" applyProtection="1">
      <protection hidden="1"/>
    </xf>
    <xf numFmtId="0" fontId="4" fillId="0" borderId="0" xfId="0" applyFont="1" applyFill="1" applyProtection="1">
      <protection hidden="1"/>
    </xf>
    <xf numFmtId="0" fontId="0" fillId="4" borderId="48" xfId="0" applyFill="1" applyBorder="1" applyAlignment="1" applyProtection="1">
      <alignment vertical="center" wrapText="1"/>
      <protection hidden="1"/>
    </xf>
    <xf numFmtId="0" fontId="0" fillId="4" borderId="40" xfId="0" applyFill="1" applyBorder="1" applyAlignment="1" applyProtection="1">
      <alignment vertical="center" wrapText="1"/>
      <protection hidden="1"/>
    </xf>
    <xf numFmtId="0" fontId="0" fillId="4" borderId="49" xfId="0" applyFill="1" applyBorder="1" applyAlignment="1" applyProtection="1">
      <alignment vertical="center" wrapText="1"/>
      <protection hidden="1"/>
    </xf>
    <xf numFmtId="0" fontId="30" fillId="4" borderId="46" xfId="0" applyFont="1" applyFill="1" applyBorder="1" applyAlignment="1" applyProtection="1">
      <alignment vertical="center" wrapText="1"/>
      <protection hidden="1"/>
    </xf>
    <xf numFmtId="0" fontId="30" fillId="4" borderId="0" xfId="0" applyFont="1" applyFill="1" applyBorder="1" applyAlignment="1" applyProtection="1">
      <alignment vertical="center" wrapText="1"/>
      <protection hidden="1"/>
    </xf>
    <xf numFmtId="0" fontId="30" fillId="4" borderId="47" xfId="0" applyFont="1" applyFill="1" applyBorder="1" applyAlignment="1" applyProtection="1">
      <alignment vertical="center" wrapText="1"/>
      <protection hidden="1"/>
    </xf>
    <xf numFmtId="0" fontId="0" fillId="4" borderId="46" xfId="0" applyFill="1" applyBorder="1" applyAlignment="1" applyProtection="1">
      <alignment vertical="center" wrapText="1"/>
      <protection hidden="1"/>
    </xf>
    <xf numFmtId="0" fontId="0" fillId="4" borderId="0" xfId="0" applyFill="1" applyBorder="1" applyAlignment="1" applyProtection="1">
      <alignment vertical="center" wrapText="1"/>
      <protection hidden="1"/>
    </xf>
    <xf numFmtId="0" fontId="0" fillId="4" borderId="47" xfId="0" applyFill="1" applyBorder="1" applyAlignment="1" applyProtection="1">
      <alignment vertical="center" wrapText="1"/>
      <protection hidden="1"/>
    </xf>
    <xf numFmtId="0" fontId="30" fillId="4" borderId="50" xfId="0" applyFont="1" applyFill="1" applyBorder="1" applyAlignment="1" applyProtection="1">
      <alignment vertical="center" wrapText="1"/>
      <protection hidden="1"/>
    </xf>
    <xf numFmtId="0" fontId="31" fillId="4" borderId="14" xfId="0" applyFont="1" applyFill="1" applyBorder="1" applyAlignment="1" applyProtection="1">
      <alignment vertical="center" wrapText="1"/>
      <protection hidden="1"/>
    </xf>
    <xf numFmtId="0" fontId="31" fillId="4" borderId="34" xfId="0" applyFont="1" applyFill="1" applyBorder="1" applyAlignment="1" applyProtection="1">
      <alignment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0" fillId="4" borderId="41" xfId="0" applyFont="1" applyFill="1" applyBorder="1" applyAlignment="1" applyProtection="1">
      <alignment vertical="center" wrapText="1"/>
      <protection hidden="1"/>
    </xf>
    <xf numFmtId="0" fontId="30" fillId="4" borderId="42" xfId="0" applyFont="1" applyFill="1" applyBorder="1" applyAlignment="1" applyProtection="1">
      <alignment vertical="center" wrapText="1"/>
      <protection hidden="1"/>
    </xf>
    <xf numFmtId="0" fontId="30" fillId="4" borderId="43" xfId="0" applyFont="1" applyFill="1" applyBorder="1" applyAlignment="1" applyProtection="1">
      <alignment vertical="center" wrapText="1"/>
      <protection hidden="1"/>
    </xf>
    <xf numFmtId="0" fontId="30" fillId="4" borderId="44" xfId="0" applyFont="1" applyFill="1" applyBorder="1" applyAlignment="1" applyProtection="1">
      <alignment vertical="center"/>
      <protection hidden="1"/>
    </xf>
    <xf numFmtId="0" fontId="30" fillId="4" borderId="39" xfId="0" applyFont="1" applyFill="1" applyBorder="1" applyAlignment="1" applyProtection="1">
      <alignment vertical="center"/>
      <protection hidden="1"/>
    </xf>
    <xf numFmtId="0" fontId="30" fillId="4" borderId="45" xfId="0" applyFont="1" applyFill="1" applyBorder="1" applyAlignment="1" applyProtection="1">
      <alignment vertical="center"/>
      <protection hidden="1"/>
    </xf>
    <xf numFmtId="0" fontId="3" fillId="4" borderId="46" xfId="0" applyFont="1" applyFill="1" applyBorder="1" applyAlignment="1" applyProtection="1">
      <alignment vertical="center"/>
      <protection hidden="1"/>
    </xf>
    <xf numFmtId="0" fontId="0" fillId="4" borderId="0" xfId="0" applyFont="1" applyFill="1" applyBorder="1" applyAlignment="1" applyProtection="1">
      <alignment vertical="center"/>
      <protection hidden="1"/>
    </xf>
    <xf numFmtId="0" fontId="0" fillId="4" borderId="47" xfId="0" applyFont="1" applyFill="1" applyBorder="1" applyAlignment="1" applyProtection="1">
      <alignment vertical="center"/>
      <protection hidden="1"/>
    </xf>
    <xf numFmtId="0" fontId="16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Font="1" applyAlignment="1" applyProtection="1">
      <alignment horizontal="left" wrapText="1"/>
      <protection hidden="1"/>
    </xf>
    <xf numFmtId="0" fontId="4" fillId="5" borderId="0" xfId="0" applyFont="1" applyFill="1" applyAlignment="1" applyProtection="1">
      <alignment horizontal="justify" vertical="center"/>
      <protection hidden="1"/>
    </xf>
    <xf numFmtId="0" fontId="4" fillId="6" borderId="0" xfId="0" applyFont="1" applyFill="1" applyAlignment="1" applyProtection="1">
      <alignment horizontal="justify" vertical="center"/>
      <protection hidden="1"/>
    </xf>
    <xf numFmtId="0" fontId="4" fillId="8" borderId="0" xfId="0" applyFont="1" applyFill="1" applyAlignment="1" applyProtection="1">
      <alignment horizontal="justify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3" fillId="0" borderId="51" xfId="0" applyFont="1" applyFill="1" applyBorder="1" applyAlignment="1" applyProtection="1">
      <alignment horizontal="center" vertical="center" wrapText="1"/>
      <protection hidden="1"/>
    </xf>
    <xf numFmtId="0" fontId="3" fillId="0" borderId="35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5" borderId="24" xfId="0" applyFont="1" applyFill="1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5" fillId="6" borderId="24" xfId="0" applyFont="1" applyFill="1" applyBorder="1" applyAlignment="1" applyProtection="1">
      <alignment horizontal="center"/>
      <protection hidden="1"/>
    </xf>
    <xf numFmtId="0" fontId="5" fillId="8" borderId="16" xfId="0" applyFont="1" applyFill="1" applyBorder="1" applyAlignment="1" applyProtection="1">
      <alignment horizontal="center"/>
      <protection hidden="1"/>
    </xf>
    <xf numFmtId="0" fontId="5" fillId="2" borderId="24" xfId="0" applyFont="1" applyFill="1" applyBorder="1" applyAlignment="1" applyProtection="1">
      <alignment horizontal="center"/>
      <protection hidden="1"/>
    </xf>
    <xf numFmtId="0" fontId="4" fillId="8" borderId="0" xfId="0" applyFont="1" applyFill="1" applyAlignment="1" applyProtection="1">
      <protection hidden="1"/>
    </xf>
    <xf numFmtId="0" fontId="9" fillId="0" borderId="14" xfId="0" applyFont="1" applyBorder="1" applyAlignment="1" applyProtection="1">
      <alignment horizontal="justify" vertical="center"/>
      <protection hidden="1"/>
    </xf>
    <xf numFmtId="0" fontId="3" fillId="0" borderId="14" xfId="0" applyFont="1" applyBorder="1" applyAlignment="1" applyProtection="1">
      <protection hidden="1"/>
    </xf>
    <xf numFmtId="0" fontId="23" fillId="0" borderId="32" xfId="0" applyFont="1" applyBorder="1" applyAlignment="1" applyProtection="1">
      <alignment horizontal="center" vertical="center" wrapText="1"/>
      <protection hidden="1"/>
    </xf>
    <xf numFmtId="0" fontId="23" fillId="0" borderId="33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justify" vertical="center"/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Alignment="1" applyProtection="1">
      <alignment horizontal="justify" vertical="center"/>
      <protection hidden="1"/>
    </xf>
    <xf numFmtId="0" fontId="7" fillId="0" borderId="0" xfId="0" applyFont="1" applyAlignment="1" applyProtection="1">
      <protection hidden="1"/>
    </xf>
    <xf numFmtId="0" fontId="4" fillId="5" borderId="0" xfId="0" applyFont="1" applyFill="1" applyAlignment="1" applyProtection="1">
      <protection hidden="1"/>
    </xf>
    <xf numFmtId="0" fontId="4" fillId="6" borderId="0" xfId="0" applyFont="1" applyFill="1" applyAlignment="1" applyProtection="1">
      <protection hidden="1"/>
    </xf>
    <xf numFmtId="0" fontId="3" fillId="0" borderId="16" xfId="0" applyFont="1" applyBorder="1" applyAlignment="1" applyProtection="1">
      <alignment horizontal="justify" vertical="center"/>
      <protection hidden="1"/>
    </xf>
    <xf numFmtId="0" fontId="0" fillId="0" borderId="16" xfId="0" applyBorder="1" applyAlignment="1" applyProtection="1">
      <alignment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9999"/>
      <color rgb="FFFF7C80"/>
      <color rgb="FFFF5050"/>
      <color rgb="FFFFFF99"/>
      <color rgb="FFFF3300"/>
      <color rgb="FFFF00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0</xdr:colOff>
      <xdr:row>38</xdr:row>
      <xdr:rowOff>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4999EF5A-88B7-3B1D-0F3A-B25B28EC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12192000" cy="68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topLeftCell="A2" workbookViewId="0">
      <selection activeCell="B15" sqref="B15:K15"/>
    </sheetView>
  </sheetViews>
  <sheetFormatPr defaultColWidth="9.109375" defaultRowHeight="14.4" x14ac:dyDescent="0.3"/>
  <cols>
    <col min="1" max="10" width="9.109375" style="19"/>
    <col min="11" max="11" width="87.6640625" style="19" customWidth="1"/>
    <col min="12" max="16384" width="9.109375" style="19"/>
  </cols>
  <sheetData>
    <row r="1" spans="2:11" x14ac:dyDescent="0.3">
      <c r="B1" s="134" t="s">
        <v>55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2:11" x14ac:dyDescent="0.3"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2:11" x14ac:dyDescent="0.3"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2:11" x14ac:dyDescent="0.3"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2:11" ht="15" customHeight="1" x14ac:dyDescent="0.3"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2:11" x14ac:dyDescent="0.3"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2:11" x14ac:dyDescent="0.3"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2:11" ht="13.5" customHeight="1" x14ac:dyDescent="0.3">
      <c r="B8" s="135"/>
      <c r="C8" s="135"/>
      <c r="D8" s="135"/>
      <c r="E8" s="135"/>
      <c r="F8" s="135"/>
      <c r="G8" s="135"/>
      <c r="H8" s="135"/>
      <c r="I8" s="135"/>
      <c r="J8" s="135"/>
      <c r="K8" s="135"/>
    </row>
    <row r="9" spans="2:11" hidden="1" x14ac:dyDescent="0.3">
      <c r="B9" s="135"/>
      <c r="C9" s="135"/>
      <c r="D9" s="135"/>
      <c r="E9" s="135"/>
      <c r="F9" s="135"/>
      <c r="G9" s="135"/>
      <c r="H9" s="135"/>
      <c r="I9" s="135"/>
      <c r="J9" s="135"/>
      <c r="K9" s="135"/>
    </row>
    <row r="10" spans="2:11" ht="9.75" hidden="1" customHeight="1" x14ac:dyDescent="0.3">
      <c r="B10" s="135"/>
      <c r="C10" s="135"/>
      <c r="D10" s="135"/>
      <c r="E10" s="135"/>
      <c r="F10" s="135"/>
      <c r="G10" s="135"/>
      <c r="H10" s="135"/>
      <c r="I10" s="135"/>
      <c r="J10" s="135"/>
      <c r="K10" s="135"/>
    </row>
    <row r="11" spans="2:11" hidden="1" x14ac:dyDescent="0.3">
      <c r="B11" s="135"/>
      <c r="C11" s="135"/>
      <c r="D11" s="135"/>
      <c r="E11" s="135"/>
      <c r="F11" s="135"/>
      <c r="G11" s="135"/>
      <c r="H11" s="135"/>
      <c r="I11" s="135"/>
      <c r="J11" s="135"/>
      <c r="K11" s="135"/>
    </row>
    <row r="12" spans="2:11" ht="6.75" hidden="1" customHeight="1" x14ac:dyDescent="0.3">
      <c r="B12" s="135"/>
      <c r="C12" s="135"/>
      <c r="D12" s="135"/>
      <c r="E12" s="135"/>
      <c r="F12" s="135"/>
      <c r="G12" s="135"/>
      <c r="H12" s="135"/>
      <c r="I12" s="135"/>
      <c r="J12" s="135"/>
      <c r="K12" s="135"/>
    </row>
    <row r="13" spans="2:11" ht="17.25" customHeight="1" x14ac:dyDescent="0.3">
      <c r="B13" s="135"/>
      <c r="C13" s="135"/>
      <c r="D13" s="135"/>
      <c r="E13" s="135"/>
      <c r="F13" s="135"/>
      <c r="G13" s="135"/>
      <c r="H13" s="135"/>
      <c r="I13" s="135"/>
      <c r="J13" s="135"/>
      <c r="K13" s="135"/>
    </row>
    <row r="14" spans="2:11" ht="18.75" customHeight="1" thickBot="1" x14ac:dyDescent="0.4">
      <c r="B14" s="43" t="s">
        <v>47</v>
      </c>
    </row>
    <row r="15" spans="2:11" ht="59.25" customHeight="1" x14ac:dyDescent="0.3">
      <c r="B15" s="136" t="s">
        <v>66</v>
      </c>
      <c r="C15" s="137"/>
      <c r="D15" s="137"/>
      <c r="E15" s="137"/>
      <c r="F15" s="137"/>
      <c r="G15" s="137"/>
      <c r="H15" s="137"/>
      <c r="I15" s="137"/>
      <c r="J15" s="137"/>
      <c r="K15" s="138"/>
    </row>
    <row r="16" spans="2:11" ht="45" customHeight="1" x14ac:dyDescent="0.3">
      <c r="B16" s="139" t="s">
        <v>67</v>
      </c>
      <c r="C16" s="140"/>
      <c r="D16" s="140"/>
      <c r="E16" s="140"/>
      <c r="F16" s="140"/>
      <c r="G16" s="140"/>
      <c r="H16" s="140"/>
      <c r="I16" s="140"/>
      <c r="J16" s="140"/>
      <c r="K16" s="141"/>
    </row>
    <row r="17" spans="2:11" ht="24" customHeight="1" x14ac:dyDescent="0.3">
      <c r="B17" s="142" t="s">
        <v>50</v>
      </c>
      <c r="C17" s="143"/>
      <c r="D17" s="143"/>
      <c r="E17" s="143"/>
      <c r="F17" s="143"/>
      <c r="G17" s="143"/>
      <c r="H17" s="143"/>
      <c r="I17" s="143"/>
      <c r="J17" s="143"/>
      <c r="K17" s="144"/>
    </row>
    <row r="18" spans="2:11" ht="32.25" customHeight="1" x14ac:dyDescent="0.3">
      <c r="B18" s="128" t="s">
        <v>51</v>
      </c>
      <c r="C18" s="129"/>
      <c r="D18" s="129"/>
      <c r="E18" s="129"/>
      <c r="F18" s="129"/>
      <c r="G18" s="129"/>
      <c r="H18" s="129"/>
      <c r="I18" s="129"/>
      <c r="J18" s="129"/>
      <c r="K18" s="130"/>
    </row>
    <row r="19" spans="2:11" ht="33.75" customHeight="1" x14ac:dyDescent="0.3">
      <c r="B19" s="122" t="s">
        <v>53</v>
      </c>
      <c r="C19" s="123"/>
      <c r="D19" s="123"/>
      <c r="E19" s="123"/>
      <c r="F19" s="123"/>
      <c r="G19" s="123"/>
      <c r="H19" s="123"/>
      <c r="I19" s="123"/>
      <c r="J19" s="123"/>
      <c r="K19" s="124"/>
    </row>
    <row r="20" spans="2:11" ht="21.75" customHeight="1" x14ac:dyDescent="0.3">
      <c r="B20" s="44"/>
      <c r="C20" s="45"/>
      <c r="D20" s="45"/>
      <c r="E20" s="45"/>
      <c r="F20" s="45"/>
      <c r="G20" s="45"/>
      <c r="H20" s="45"/>
      <c r="I20" s="45"/>
      <c r="J20" s="45"/>
      <c r="K20" s="46"/>
    </row>
    <row r="21" spans="2:11" ht="58.5" customHeight="1" x14ac:dyDescent="0.3">
      <c r="B21" s="125" t="s">
        <v>68</v>
      </c>
      <c r="C21" s="126"/>
      <c r="D21" s="126"/>
      <c r="E21" s="126"/>
      <c r="F21" s="126"/>
      <c r="G21" s="126"/>
      <c r="H21" s="126"/>
      <c r="I21" s="126"/>
      <c r="J21" s="126"/>
      <c r="K21" s="127"/>
    </row>
    <row r="22" spans="2:11" ht="21" customHeight="1" x14ac:dyDescent="0.3">
      <c r="B22" s="47" t="s">
        <v>50</v>
      </c>
      <c r="C22" s="48"/>
      <c r="D22" s="48"/>
      <c r="E22" s="48"/>
      <c r="F22" s="48"/>
      <c r="G22" s="48"/>
      <c r="H22" s="48"/>
      <c r="I22" s="48"/>
      <c r="J22" s="48"/>
      <c r="K22" s="49"/>
    </row>
    <row r="23" spans="2:11" ht="33.75" customHeight="1" x14ac:dyDescent="0.3">
      <c r="B23" s="128" t="s">
        <v>54</v>
      </c>
      <c r="C23" s="129"/>
      <c r="D23" s="129"/>
      <c r="E23" s="129"/>
      <c r="F23" s="129"/>
      <c r="G23" s="129"/>
      <c r="H23" s="129"/>
      <c r="I23" s="129"/>
      <c r="J23" s="129"/>
      <c r="K23" s="130"/>
    </row>
    <row r="24" spans="2:11" ht="21" customHeight="1" x14ac:dyDescent="0.3">
      <c r="B24" s="50"/>
      <c r="C24" s="51"/>
      <c r="D24" s="51"/>
      <c r="E24" s="51"/>
      <c r="F24" s="51"/>
      <c r="G24" s="51"/>
      <c r="H24" s="51"/>
      <c r="I24" s="51"/>
      <c r="J24" s="51"/>
      <c r="K24" s="52"/>
    </row>
    <row r="25" spans="2:11" ht="66" customHeight="1" thickBot="1" x14ac:dyDescent="0.35">
      <c r="B25" s="131" t="s">
        <v>69</v>
      </c>
      <c r="C25" s="132"/>
      <c r="D25" s="132"/>
      <c r="E25" s="132"/>
      <c r="F25" s="132"/>
      <c r="G25" s="132"/>
      <c r="H25" s="132"/>
      <c r="I25" s="132"/>
      <c r="J25" s="132"/>
      <c r="K25" s="133"/>
    </row>
    <row r="27" spans="2:11" x14ac:dyDescent="0.3">
      <c r="B27" s="145" t="s">
        <v>60</v>
      </c>
      <c r="C27" s="145"/>
      <c r="D27" s="145"/>
      <c r="E27" s="145"/>
      <c r="F27" s="145"/>
      <c r="G27" s="145"/>
      <c r="H27" s="145"/>
      <c r="I27" s="145"/>
      <c r="J27" s="145"/>
    </row>
    <row r="28" spans="2:11" x14ac:dyDescent="0.3">
      <c r="B28" s="146" t="s">
        <v>59</v>
      </c>
      <c r="C28" s="146"/>
      <c r="D28" s="146"/>
      <c r="E28" s="146"/>
      <c r="F28" s="146"/>
      <c r="G28" s="146"/>
      <c r="H28" s="146"/>
      <c r="I28" s="146"/>
      <c r="J28" s="146"/>
    </row>
    <row r="29" spans="2:11" x14ac:dyDescent="0.3">
      <c r="B29" s="146" t="s">
        <v>61</v>
      </c>
      <c r="C29" s="146"/>
      <c r="D29" s="146"/>
      <c r="E29" s="146"/>
      <c r="F29" s="146"/>
      <c r="G29" s="146"/>
      <c r="H29" s="146"/>
      <c r="I29" s="146"/>
      <c r="J29" s="146"/>
    </row>
    <row r="30" spans="2:11" x14ac:dyDescent="0.3">
      <c r="B30" s="146" t="s">
        <v>62</v>
      </c>
      <c r="C30" s="146"/>
      <c r="D30" s="146"/>
      <c r="E30" s="146"/>
      <c r="F30" s="146"/>
      <c r="G30" s="146"/>
      <c r="H30" s="146"/>
      <c r="I30" s="146"/>
      <c r="J30" s="146"/>
    </row>
    <row r="31" spans="2:11" x14ac:dyDescent="0.3">
      <c r="B31" s="146" t="s">
        <v>63</v>
      </c>
      <c r="C31" s="146"/>
      <c r="D31" s="146"/>
      <c r="E31" s="146"/>
      <c r="F31" s="146"/>
      <c r="G31" s="146"/>
      <c r="H31" s="146"/>
      <c r="I31" s="146"/>
      <c r="J31" s="146"/>
    </row>
  </sheetData>
  <sheetProtection algorithmName="SHA-512" hashValue="oQKIJ5UDlZcm8sFlot9/W6dM7lJPnEtmpLhwPYWWIdSUw63zscKdNv9PJaPyXeRdpm5eD1LYAyA3bcIRSArorA==" saltValue="EmsnVnmlOKZO/vQMFebtbQ==" spinCount="100000" sheet="1" objects="1" scenarios="1"/>
  <mergeCells count="14">
    <mergeCell ref="B27:J27"/>
    <mergeCell ref="B28:J28"/>
    <mergeCell ref="B29:J29"/>
    <mergeCell ref="B30:J30"/>
    <mergeCell ref="B31:J31"/>
    <mergeCell ref="B19:K19"/>
    <mergeCell ref="B21:K21"/>
    <mergeCell ref="B23:K23"/>
    <mergeCell ref="B25:K25"/>
    <mergeCell ref="B1:K13"/>
    <mergeCell ref="B15:K15"/>
    <mergeCell ref="B16:K16"/>
    <mergeCell ref="B18:K18"/>
    <mergeCell ref="B17:K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1"/>
  <sheetViews>
    <sheetView tabSelected="1" topLeftCell="B1" workbookViewId="0">
      <selection activeCell="D27" sqref="D27"/>
    </sheetView>
  </sheetViews>
  <sheetFormatPr defaultColWidth="9.109375" defaultRowHeight="14.4" x14ac:dyDescent="0.3"/>
  <cols>
    <col min="1" max="1" width="9.109375" style="19"/>
    <col min="2" max="2" width="50.44140625" style="21" customWidth="1"/>
    <col min="3" max="3" width="23.109375" style="21" customWidth="1"/>
    <col min="4" max="5" width="18.5546875" style="21" customWidth="1"/>
    <col min="6" max="6" width="21.44140625" style="21" customWidth="1"/>
    <col min="7" max="8" width="18.5546875" style="21" customWidth="1"/>
    <col min="9" max="9" width="21.44140625" style="21" customWidth="1"/>
    <col min="10" max="11" width="18.5546875" style="21" customWidth="1"/>
    <col min="12" max="12" width="21.109375" style="21" customWidth="1"/>
    <col min="13" max="14" width="18.5546875" style="21" customWidth="1"/>
    <col min="15" max="17" width="20.33203125" style="21" customWidth="1"/>
    <col min="18" max="18" width="24.88671875" style="21" customWidth="1"/>
    <col min="19" max="22" width="20" style="21" customWidth="1"/>
    <col min="23" max="23" width="30.6640625" style="21" customWidth="1"/>
    <col min="24" max="24" width="20.5546875" style="21" customWidth="1"/>
    <col min="25" max="25" width="25.88671875" style="21" customWidth="1"/>
    <col min="26" max="26" width="24.6640625" style="21" customWidth="1"/>
    <col min="27" max="16384" width="9.109375" style="21"/>
  </cols>
  <sheetData>
    <row r="1" spans="2:25" s="1" customFormat="1" x14ac:dyDescent="0.3"/>
    <row r="2" spans="2:25" s="1" customFormat="1" ht="46.5" customHeight="1" x14ac:dyDescent="0.35">
      <c r="B2" s="150" t="s">
        <v>65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72"/>
      <c r="R2" s="72"/>
      <c r="S2" s="72"/>
      <c r="T2" s="72"/>
      <c r="U2" s="72"/>
      <c r="V2" s="72"/>
      <c r="W2" s="72"/>
      <c r="X2" s="72"/>
      <c r="Y2" s="72"/>
    </row>
    <row r="3" spans="2:25" s="1" customFormat="1" ht="18" x14ac:dyDescent="0.35">
      <c r="B3" s="160" t="s">
        <v>46</v>
      </c>
      <c r="C3" s="161"/>
      <c r="D3" s="161"/>
      <c r="E3" s="161"/>
      <c r="F3" s="161"/>
      <c r="G3" s="161"/>
      <c r="U3" s="2"/>
      <c r="V3" s="2"/>
    </row>
    <row r="4" spans="2:25" s="1" customFormat="1" ht="15" thickBot="1" x14ac:dyDescent="0.35">
      <c r="B4" s="73"/>
      <c r="C4" s="73"/>
      <c r="D4" s="73"/>
    </row>
    <row r="5" spans="2:25" s="1" customFormat="1" ht="18.600000000000001" thickBot="1" x14ac:dyDescent="0.4">
      <c r="B5" s="156" t="s">
        <v>8</v>
      </c>
      <c r="C5" s="158" t="s">
        <v>22</v>
      </c>
      <c r="D5" s="162" t="s">
        <v>0</v>
      </c>
      <c r="E5" s="163"/>
      <c r="F5" s="164"/>
      <c r="G5" s="165" t="s">
        <v>1</v>
      </c>
      <c r="H5" s="163"/>
      <c r="I5" s="164"/>
      <c r="J5" s="166" t="s">
        <v>2</v>
      </c>
      <c r="K5" s="163"/>
      <c r="L5" s="163"/>
      <c r="M5" s="167" t="s">
        <v>3</v>
      </c>
      <c r="N5" s="163"/>
      <c r="O5" s="164"/>
    </row>
    <row r="6" spans="2:25" s="1" customFormat="1" ht="109.5" customHeight="1" thickBot="1" x14ac:dyDescent="0.35">
      <c r="B6" s="157"/>
      <c r="C6" s="159"/>
      <c r="D6" s="53" t="s">
        <v>48</v>
      </c>
      <c r="E6" s="54" t="s">
        <v>34</v>
      </c>
      <c r="F6" s="80" t="s">
        <v>38</v>
      </c>
      <c r="G6" s="60" t="s">
        <v>48</v>
      </c>
      <c r="H6" s="61" t="s">
        <v>34</v>
      </c>
      <c r="I6" s="81" t="s">
        <v>38</v>
      </c>
      <c r="J6" s="92" t="s">
        <v>48</v>
      </c>
      <c r="K6" s="67" t="s">
        <v>34</v>
      </c>
      <c r="L6" s="83" t="s">
        <v>38</v>
      </c>
      <c r="M6" s="87" t="s">
        <v>64</v>
      </c>
      <c r="N6" s="82" t="s">
        <v>37</v>
      </c>
      <c r="O6" s="88" t="s">
        <v>38</v>
      </c>
    </row>
    <row r="7" spans="2:25" s="1" customFormat="1" ht="18" x14ac:dyDescent="0.35">
      <c r="B7" s="3" t="s">
        <v>4</v>
      </c>
      <c r="C7" s="4" t="s">
        <v>21</v>
      </c>
      <c r="D7" s="99"/>
      <c r="E7" s="100"/>
      <c r="F7" s="97">
        <f>IF(E7&gt;D7,"mimo interval",IF(E7&lt;(0.7*D7),"mimo interval",(E7*1*126.9)))</f>
        <v>0</v>
      </c>
      <c r="G7" s="111"/>
      <c r="H7" s="112"/>
      <c r="I7" s="94">
        <f>IF(H7&gt;G7,"mimo interval",IF(H7&lt;(0.7*G7),"mimo interval",(H7*1*141)))</f>
        <v>0</v>
      </c>
      <c r="J7" s="105"/>
      <c r="K7" s="106"/>
      <c r="L7" s="84">
        <f>IF(K7&gt;J7,"mimo interval",IF(K7&lt;(0.7*J7),"mimo interval",(K7*1*155.1)))</f>
        <v>0</v>
      </c>
      <c r="M7" s="89">
        <f t="shared" ref="M7:M22" si="0">SUM(D7,G7,J7)</f>
        <v>0</v>
      </c>
      <c r="N7" s="5">
        <f t="shared" ref="N7:N22" si="1">SUM(E7,H7,K7)</f>
        <v>0</v>
      </c>
      <c r="O7" s="6">
        <f t="shared" ref="O7:O22" si="2">SUM(F7,I7,L7)</f>
        <v>0</v>
      </c>
    </row>
    <row r="8" spans="2:25" s="1" customFormat="1" ht="18" x14ac:dyDescent="0.35">
      <c r="B8" s="7" t="s">
        <v>5</v>
      </c>
      <c r="C8" s="8" t="s">
        <v>21</v>
      </c>
      <c r="D8" s="101"/>
      <c r="E8" s="102"/>
      <c r="F8" s="79">
        <f>IF(E8&gt;D8,"mimo interval",IF(E8&lt;(0.7*D8),"mimo interval",(E8*1*90)))</f>
        <v>0</v>
      </c>
      <c r="G8" s="113"/>
      <c r="H8" s="114"/>
      <c r="I8" s="95">
        <f>IF(H8&gt;G8,"mimo interval",IF(H8&lt;(0.7*G8),"mimo interval",(H8*1*100)))</f>
        <v>0</v>
      </c>
      <c r="J8" s="107"/>
      <c r="K8" s="108"/>
      <c r="L8" s="85">
        <f>IF(K8&gt;J8,"mimo interval",IF(K8&lt;(0.7*J8),"mimo interval",(K8*1*110)))</f>
        <v>0</v>
      </c>
      <c r="M8" s="89">
        <f t="shared" si="0"/>
        <v>0</v>
      </c>
      <c r="N8" s="5">
        <f t="shared" si="1"/>
        <v>0</v>
      </c>
      <c r="O8" s="6">
        <f t="shared" si="2"/>
        <v>0</v>
      </c>
    </row>
    <row r="9" spans="2:25" s="1" customFormat="1" ht="18" x14ac:dyDescent="0.35">
      <c r="B9" s="7" t="s">
        <v>49</v>
      </c>
      <c r="C9" s="8" t="s">
        <v>21</v>
      </c>
      <c r="D9" s="101"/>
      <c r="E9" s="102"/>
      <c r="F9" s="79">
        <f>IF(E9&gt;D9,"mimo interval",IF(E9&lt;(0.7*D9),"mimo interval",(E9*0.4*67.5)))</f>
        <v>0</v>
      </c>
      <c r="G9" s="113"/>
      <c r="H9" s="114"/>
      <c r="I9" s="95">
        <f>IF(H9&gt;G9,"mimo interval",IF(H9&lt;(0.7*G9),"mimo interval",(H9*0.4*75)))</f>
        <v>0</v>
      </c>
      <c r="J9" s="107"/>
      <c r="K9" s="108"/>
      <c r="L9" s="85">
        <f>IF(K9&gt;J9,"mimo interval",IF(K9&lt;(0.7*J9),"mimo interval",(K9*0.4*82.5)))</f>
        <v>0</v>
      </c>
      <c r="M9" s="89">
        <f t="shared" si="0"/>
        <v>0</v>
      </c>
      <c r="N9" s="5">
        <f t="shared" si="1"/>
        <v>0</v>
      </c>
      <c r="O9" s="6">
        <f t="shared" si="2"/>
        <v>0</v>
      </c>
    </row>
    <row r="10" spans="2:25" s="1" customFormat="1" ht="18" x14ac:dyDescent="0.35">
      <c r="B10" s="7" t="s">
        <v>30</v>
      </c>
      <c r="C10" s="8" t="s">
        <v>21</v>
      </c>
      <c r="D10" s="101"/>
      <c r="E10" s="102"/>
      <c r="F10" s="79">
        <f>IF(E10&gt;D10,"mimo interval",IF(E10&lt;(0.7*D10),"mimo interval",(E10*0.6*67.5)))</f>
        <v>0</v>
      </c>
      <c r="G10" s="113"/>
      <c r="H10" s="114"/>
      <c r="I10" s="95">
        <f>IF(H10&gt;G10,"mimo interval",IF(H10&lt;(0.7*G10),"mimo interval",(H10*0.6*75)))</f>
        <v>0</v>
      </c>
      <c r="J10" s="107"/>
      <c r="K10" s="108"/>
      <c r="L10" s="85">
        <f>IF(K10&gt;J10,"mimo interval",IF(K10&lt;(0.7*J10),"mimo interval",(K10*0.6*82.5)))</f>
        <v>0</v>
      </c>
      <c r="M10" s="90">
        <f t="shared" si="0"/>
        <v>0</v>
      </c>
      <c r="N10" s="9">
        <f t="shared" si="1"/>
        <v>0</v>
      </c>
      <c r="O10" s="6">
        <f t="shared" si="2"/>
        <v>0</v>
      </c>
    </row>
    <row r="11" spans="2:25" s="1" customFormat="1" ht="18" x14ac:dyDescent="0.35">
      <c r="B11" s="7" t="s">
        <v>29</v>
      </c>
      <c r="C11" s="8" t="s">
        <v>21</v>
      </c>
      <c r="D11" s="101"/>
      <c r="E11" s="102"/>
      <c r="F11" s="79">
        <f>IF(E11&gt;D11,"mimo interval",IF(E11&lt;(0.7*D11),"mimo interval",(E11*1*67.5)))</f>
        <v>0</v>
      </c>
      <c r="G11" s="113"/>
      <c r="H11" s="114"/>
      <c r="I11" s="95">
        <f>IF(H11&gt;G11,"mimo interval",IF(H11&lt;(0.7*G11),"mimo interval",(H11*1*75)))</f>
        <v>0</v>
      </c>
      <c r="J11" s="107"/>
      <c r="K11" s="108"/>
      <c r="L11" s="85">
        <f>IF(K11&gt;J11,"mimo interval",IF(K11&lt;(0.7*J11),"mimo interval",(K11*1*82.5)))</f>
        <v>0</v>
      </c>
      <c r="M11" s="90">
        <f t="shared" si="0"/>
        <v>0</v>
      </c>
      <c r="N11" s="9">
        <f t="shared" si="1"/>
        <v>0</v>
      </c>
      <c r="O11" s="6">
        <f t="shared" si="2"/>
        <v>0</v>
      </c>
    </row>
    <row r="12" spans="2:25" s="1" customFormat="1" ht="18" x14ac:dyDescent="0.35">
      <c r="B12" s="7" t="s">
        <v>70</v>
      </c>
      <c r="C12" s="8" t="s">
        <v>21</v>
      </c>
      <c r="D12" s="101"/>
      <c r="E12" s="102"/>
      <c r="F12" s="79">
        <f>IF(E12&gt;D12,"mimo interval",IF(E12&lt;(0.7*D12),"mimo interval",(E12*0.15*126.9)))</f>
        <v>0</v>
      </c>
      <c r="G12" s="113"/>
      <c r="H12" s="114"/>
      <c r="I12" s="95">
        <f>IF(H12&gt;G12,"mimo interval",IF(H12&lt;(0.7*G12),"mimo interval",(H12*0.15*141)))</f>
        <v>0</v>
      </c>
      <c r="J12" s="107"/>
      <c r="K12" s="108"/>
      <c r="L12" s="85">
        <f>IF(K12&gt;J12,"mimo interval",IF(K12&lt;(0.7*J12),"mimo interval",(K12*0.15*155.1)))</f>
        <v>0</v>
      </c>
      <c r="M12" s="90">
        <f t="shared" si="0"/>
        <v>0</v>
      </c>
      <c r="N12" s="9">
        <f t="shared" si="1"/>
        <v>0</v>
      </c>
      <c r="O12" s="6">
        <f t="shared" si="2"/>
        <v>0</v>
      </c>
    </row>
    <row r="13" spans="2:25" s="1" customFormat="1" ht="18" x14ac:dyDescent="0.35">
      <c r="B13" s="7" t="s">
        <v>71</v>
      </c>
      <c r="C13" s="8" t="s">
        <v>21</v>
      </c>
      <c r="D13" s="101"/>
      <c r="E13" s="102"/>
      <c r="F13" s="79">
        <f>IF(E13&gt;D13,"mimo interval",IF(E13&lt;(0.7*D13),"mimo interval",(E13*0.15*126.9)))</f>
        <v>0</v>
      </c>
      <c r="G13" s="113"/>
      <c r="H13" s="114"/>
      <c r="I13" s="95">
        <f>IF(H13&gt;G13,"mimo interval",IF(H13&lt;(0.7*G13),"mimo interval",(H13*0.15*141)))</f>
        <v>0</v>
      </c>
      <c r="J13" s="107"/>
      <c r="K13" s="108"/>
      <c r="L13" s="85">
        <f>IF(K13&gt;J13,"mimo interval",IF(K13&lt;(0.7*J13),"mimo interval",(K13*0.15*155.1)))</f>
        <v>0</v>
      </c>
      <c r="M13" s="90">
        <f t="shared" si="0"/>
        <v>0</v>
      </c>
      <c r="N13" s="9">
        <f t="shared" si="1"/>
        <v>0</v>
      </c>
      <c r="O13" s="6">
        <f t="shared" si="2"/>
        <v>0</v>
      </c>
    </row>
    <row r="14" spans="2:25" s="1" customFormat="1" ht="18" x14ac:dyDescent="0.35">
      <c r="B14" s="7" t="s">
        <v>6</v>
      </c>
      <c r="C14" s="8" t="s">
        <v>21</v>
      </c>
      <c r="D14" s="101"/>
      <c r="E14" s="102"/>
      <c r="F14" s="79">
        <f>IF(E14&gt;D14,"mimo interval",IF(E14&lt;(0.7*D14),"mimo interval",(E14*0.5*24.3)))</f>
        <v>0</v>
      </c>
      <c r="G14" s="113"/>
      <c r="H14" s="114"/>
      <c r="I14" s="95">
        <f>IF(H14&gt;G14,"mimo interval",IF(H14&lt;(0.7*G14),"mimo interval",(H14*0.5*27)))</f>
        <v>0</v>
      </c>
      <c r="J14" s="107"/>
      <c r="K14" s="108"/>
      <c r="L14" s="85">
        <f>IF(K14&gt;J14,"mimo interval",IF(K14&lt;(0.7*J14),"mimo interval",(K14*0.5*29.7)))</f>
        <v>0</v>
      </c>
      <c r="M14" s="90">
        <f t="shared" si="0"/>
        <v>0</v>
      </c>
      <c r="N14" s="9">
        <f t="shared" si="1"/>
        <v>0</v>
      </c>
      <c r="O14" s="6">
        <f t="shared" si="2"/>
        <v>0</v>
      </c>
    </row>
    <row r="15" spans="2:25" s="1" customFormat="1" ht="18" x14ac:dyDescent="0.35">
      <c r="B15" s="7" t="s">
        <v>33</v>
      </c>
      <c r="C15" s="8" t="s">
        <v>72</v>
      </c>
      <c r="D15" s="101"/>
      <c r="E15" s="102"/>
      <c r="F15" s="79">
        <f>IF(E15&gt;D15,"mimo interval",IF(E15&lt;(0.7*D15),"mimo interval",(E15*0.3*24.3)))</f>
        <v>0</v>
      </c>
      <c r="G15" s="113"/>
      <c r="H15" s="115"/>
      <c r="I15" s="95">
        <f>IF(H15&gt;G15,"mimo interval",IF(H15&lt;(0.7*G15),"mimo interval",(H15*0.3*27)))</f>
        <v>0</v>
      </c>
      <c r="J15" s="107"/>
      <c r="K15" s="109"/>
      <c r="L15" s="85">
        <f>IF(K15&gt;J15,"mimo interval",IF(K15&lt;(0.7*J15),"mimo interval",(K15*0.3*29.7)))</f>
        <v>0</v>
      </c>
      <c r="M15" s="90">
        <f t="shared" si="0"/>
        <v>0</v>
      </c>
      <c r="N15" s="9">
        <f t="shared" si="1"/>
        <v>0</v>
      </c>
      <c r="O15" s="6">
        <f t="shared" si="2"/>
        <v>0</v>
      </c>
    </row>
    <row r="16" spans="2:25" s="1" customFormat="1" ht="18" x14ac:dyDescent="0.35">
      <c r="B16" s="7" t="s">
        <v>7</v>
      </c>
      <c r="C16" s="8" t="s">
        <v>36</v>
      </c>
      <c r="D16" s="101"/>
      <c r="E16" s="102"/>
      <c r="F16" s="79">
        <f>IF(E16&gt;D16,"mimo interval",IF(E16&lt;(0.7*D16),"mimo interval",(E16*0.014*57.6)))</f>
        <v>0</v>
      </c>
      <c r="G16" s="113"/>
      <c r="H16" s="115"/>
      <c r="I16" s="95">
        <f>IF(H16&gt;G16,"mimo interval",IF(H16&lt;(0.7*G16),"mimo interval",(H16*0.014*64)))</f>
        <v>0</v>
      </c>
      <c r="J16" s="107"/>
      <c r="K16" s="109"/>
      <c r="L16" s="85">
        <f>IF(K16&gt;J16,"mimo interval",IF(K16&lt;(0.7*J16),"mimo interval",(K16*0.014*70.4)))</f>
        <v>0</v>
      </c>
      <c r="M16" s="90">
        <f t="shared" si="0"/>
        <v>0</v>
      </c>
      <c r="N16" s="9">
        <f t="shared" si="1"/>
        <v>0</v>
      </c>
      <c r="O16" s="6">
        <f t="shared" si="2"/>
        <v>0</v>
      </c>
    </row>
    <row r="17" spans="1:23" s="1" customFormat="1" ht="18" x14ac:dyDescent="0.35">
      <c r="B17" s="7" t="s">
        <v>23</v>
      </c>
      <c r="C17" s="8" t="s">
        <v>36</v>
      </c>
      <c r="D17" s="101"/>
      <c r="E17" s="102"/>
      <c r="F17" s="79">
        <f>IF(E17&gt;D17,"mimo interval",IF(E17&lt;(0.7*D17),"mimo interval",(E17*0.0046*57.6)))</f>
        <v>0</v>
      </c>
      <c r="G17" s="113"/>
      <c r="H17" s="115"/>
      <c r="I17" s="95">
        <f>IF(H17&gt;G17,"mimo interval",IF(H17&lt;(0.7*G17),"mimo interval",(H17*0.0046*64)))</f>
        <v>0</v>
      </c>
      <c r="J17" s="107"/>
      <c r="K17" s="109"/>
      <c r="L17" s="85">
        <f>IF(K17&gt;J17,"mimo interval",IF(K17&lt;(0.7*J17),"mimo interval",(K17*0.0046*70.4)))</f>
        <v>0</v>
      </c>
      <c r="M17" s="90">
        <f t="shared" si="0"/>
        <v>0</v>
      </c>
      <c r="N17" s="9">
        <f t="shared" si="1"/>
        <v>0</v>
      </c>
      <c r="O17" s="6">
        <f t="shared" si="2"/>
        <v>0</v>
      </c>
    </row>
    <row r="18" spans="1:23" s="1" customFormat="1" ht="18" x14ac:dyDescent="0.35">
      <c r="B18" s="7" t="s">
        <v>24</v>
      </c>
      <c r="C18" s="8" t="s">
        <v>36</v>
      </c>
      <c r="D18" s="101"/>
      <c r="E18" s="102"/>
      <c r="F18" s="79">
        <f>IF(E18&gt;D18,"mimo interval",IF(E18&lt;(0.7*D18),"mimo interval",(E18*0.03*57.6)))</f>
        <v>0</v>
      </c>
      <c r="G18" s="113"/>
      <c r="H18" s="115"/>
      <c r="I18" s="95">
        <f>IF(H18&gt;G18,"mimo interval",IF(H18&lt;(0.7*G18),"mimo interval",(H18*0.03*64)))</f>
        <v>0</v>
      </c>
      <c r="J18" s="107"/>
      <c r="K18" s="109"/>
      <c r="L18" s="85">
        <f>IF(K18&gt;J18,"mimo interval",IF(K18&lt;(0.7*J18),"mimo interval",(K18*0.03*70.4)))</f>
        <v>0</v>
      </c>
      <c r="M18" s="90">
        <f t="shared" si="0"/>
        <v>0</v>
      </c>
      <c r="N18" s="9">
        <f t="shared" si="1"/>
        <v>0</v>
      </c>
      <c r="O18" s="6">
        <f t="shared" si="2"/>
        <v>0</v>
      </c>
    </row>
    <row r="19" spans="1:23" s="1" customFormat="1" ht="18" x14ac:dyDescent="0.35">
      <c r="B19" s="7" t="s">
        <v>28</v>
      </c>
      <c r="C19" s="8" t="s">
        <v>36</v>
      </c>
      <c r="D19" s="101"/>
      <c r="E19" s="102"/>
      <c r="F19" s="79">
        <f>IF(E19&gt;D19,"mimo interval",IF(E19&lt;(0.7*D19),"mimo interval",(E19*0.03*57.6)))</f>
        <v>0</v>
      </c>
      <c r="G19" s="113"/>
      <c r="H19" s="115"/>
      <c r="I19" s="95">
        <f>IF(H19&gt;G19,"mimo interval",IF(H19&lt;(0.7*G19),"mimo interval",(H19*0.03*64)))</f>
        <v>0</v>
      </c>
      <c r="J19" s="107"/>
      <c r="K19" s="109"/>
      <c r="L19" s="85">
        <f>IF(K19&gt;J19,"mimo interval",IF(K19&lt;(0.7*J19),"mimo interval",(K19*0.03*70.4)))</f>
        <v>0</v>
      </c>
      <c r="M19" s="90">
        <f t="shared" si="0"/>
        <v>0</v>
      </c>
      <c r="N19" s="9">
        <f t="shared" si="1"/>
        <v>0</v>
      </c>
      <c r="O19" s="6">
        <f t="shared" si="2"/>
        <v>0</v>
      </c>
    </row>
    <row r="20" spans="1:23" s="1" customFormat="1" ht="18" x14ac:dyDescent="0.35">
      <c r="B20" s="7" t="s">
        <v>27</v>
      </c>
      <c r="C20" s="8" t="s">
        <v>36</v>
      </c>
      <c r="D20" s="101"/>
      <c r="E20" s="102"/>
      <c r="F20" s="79">
        <f>IF(E20&gt;D20,"mimo interval",IF(E20&lt;(0.7*D20),"mimo interval",(E20*0.03*57.6)))</f>
        <v>0</v>
      </c>
      <c r="G20" s="113"/>
      <c r="H20" s="115"/>
      <c r="I20" s="95">
        <f>IF(H20&gt;G20,"mimo interval",IF(H20&lt;(0.7*G20),"mimo interval",(H20*0.03*64)))</f>
        <v>0</v>
      </c>
      <c r="J20" s="107"/>
      <c r="K20" s="109"/>
      <c r="L20" s="85">
        <f>IF(K20&gt;J20,"mimo interval",IF(K20&lt;(0.7*J20),"mimo interval",(K20*0.03*70.4)))</f>
        <v>0</v>
      </c>
      <c r="M20" s="90">
        <f t="shared" si="0"/>
        <v>0</v>
      </c>
      <c r="N20" s="9">
        <f t="shared" si="1"/>
        <v>0</v>
      </c>
      <c r="O20" s="6">
        <f t="shared" si="2"/>
        <v>0</v>
      </c>
    </row>
    <row r="21" spans="1:23" s="1" customFormat="1" ht="18" x14ac:dyDescent="0.35">
      <c r="B21" s="7" t="s">
        <v>26</v>
      </c>
      <c r="C21" s="8" t="s">
        <v>36</v>
      </c>
      <c r="D21" s="101"/>
      <c r="E21" s="102"/>
      <c r="F21" s="79">
        <f>IF(E21&gt;D21,"mimo interval",IF(E21&lt;(0.7*D21),"mimo interval",(E21*0.03*57.6)))</f>
        <v>0</v>
      </c>
      <c r="G21" s="113"/>
      <c r="H21" s="115"/>
      <c r="I21" s="95">
        <f>IF(H21&gt;G21,"mimo interval",IF(H21&lt;(0.7*G21),"mimo interval",(H21*0.03*64)))</f>
        <v>0</v>
      </c>
      <c r="J21" s="107"/>
      <c r="K21" s="109"/>
      <c r="L21" s="85">
        <f>IF(K21&gt;J21,"mimo interval",IF(K21&lt;(0.7*J21),"mimo interval",(K21*0.03*70.4)))</f>
        <v>0</v>
      </c>
      <c r="M21" s="90">
        <f t="shared" si="0"/>
        <v>0</v>
      </c>
      <c r="N21" s="9">
        <f t="shared" si="1"/>
        <v>0</v>
      </c>
      <c r="O21" s="6">
        <f t="shared" si="2"/>
        <v>0</v>
      </c>
    </row>
    <row r="22" spans="1:23" s="1" customFormat="1" ht="18.600000000000001" thickBot="1" x14ac:dyDescent="0.4">
      <c r="B22" s="10" t="s">
        <v>25</v>
      </c>
      <c r="C22" s="8" t="s">
        <v>21</v>
      </c>
      <c r="D22" s="103"/>
      <c r="E22" s="104"/>
      <c r="F22" s="79">
        <f>IF(E22&gt;D22,"mimo interval",IF(E22&lt;(0.7*D22),"mimo interval",(E22*1*57.6)))</f>
        <v>0</v>
      </c>
      <c r="G22" s="116"/>
      <c r="H22" s="115"/>
      <c r="I22" s="95">
        <f>IF(H22&gt;G22,"mimo interval",IF(H22&lt;(0.7*G22),"mimo interval",(H22*1*64)))</f>
        <v>0</v>
      </c>
      <c r="J22" s="110"/>
      <c r="K22" s="109"/>
      <c r="L22" s="85">
        <f>IF(K22&gt;J22,"mimo interval",IF(K22&lt;(0.7*J22),"mimo interval",(K22*1*70.4)))</f>
        <v>0</v>
      </c>
      <c r="M22" s="90">
        <f t="shared" si="0"/>
        <v>0</v>
      </c>
      <c r="N22" s="9">
        <f t="shared" si="1"/>
        <v>0</v>
      </c>
      <c r="O22" s="6">
        <f t="shared" si="2"/>
        <v>0</v>
      </c>
    </row>
    <row r="23" spans="1:23" s="1" customFormat="1" ht="32.25" customHeight="1" thickBot="1" x14ac:dyDescent="0.4">
      <c r="B23" s="11" t="s">
        <v>3</v>
      </c>
      <c r="C23" s="12"/>
      <c r="D23" s="55">
        <f t="shared" ref="D23:O23" si="3">SUM(D7:D22)</f>
        <v>0</v>
      </c>
      <c r="E23" s="56">
        <f t="shared" si="3"/>
        <v>0</v>
      </c>
      <c r="F23" s="98">
        <f t="shared" si="3"/>
        <v>0</v>
      </c>
      <c r="G23" s="62">
        <f t="shared" si="3"/>
        <v>0</v>
      </c>
      <c r="H23" s="63">
        <f t="shared" si="3"/>
        <v>0</v>
      </c>
      <c r="I23" s="96">
        <f t="shared" si="3"/>
        <v>0</v>
      </c>
      <c r="J23" s="93">
        <f t="shared" si="3"/>
        <v>0</v>
      </c>
      <c r="K23" s="68">
        <f t="shared" si="3"/>
        <v>0</v>
      </c>
      <c r="L23" s="86">
        <f t="shared" si="3"/>
        <v>0</v>
      </c>
      <c r="M23" s="91">
        <f t="shared" si="3"/>
        <v>0</v>
      </c>
      <c r="N23" s="13">
        <f t="shared" si="3"/>
        <v>0</v>
      </c>
      <c r="O23" s="14">
        <f t="shared" si="3"/>
        <v>0</v>
      </c>
    </row>
    <row r="24" spans="1:23" s="15" customFormat="1" ht="23.4" x14ac:dyDescent="0.45">
      <c r="A24" s="117"/>
      <c r="C24" s="41"/>
      <c r="D24" s="42"/>
      <c r="E24" s="42"/>
      <c r="F24" s="23"/>
      <c r="G24" s="23"/>
      <c r="H24" s="23"/>
      <c r="I24" s="42"/>
      <c r="J24" s="42"/>
      <c r="N24" s="16" t="s">
        <v>35</v>
      </c>
      <c r="O24" s="17">
        <f>IF(O23&gt;500000,500000,O23)</f>
        <v>0</v>
      </c>
      <c r="P24" s="76"/>
      <c r="Q24" s="76"/>
      <c r="R24" s="76"/>
      <c r="S24" s="76"/>
      <c r="T24" s="76"/>
      <c r="U24" s="76"/>
      <c r="V24" s="18"/>
    </row>
    <row r="25" spans="1:23" s="15" customFormat="1" ht="23.4" x14ac:dyDescent="0.45">
      <c r="A25" s="117"/>
      <c r="B25" s="15" t="s">
        <v>50</v>
      </c>
      <c r="C25" s="41"/>
      <c r="D25" s="42"/>
      <c r="E25" s="42"/>
      <c r="F25" s="23"/>
      <c r="G25" s="23"/>
      <c r="H25" s="23"/>
      <c r="I25" s="42"/>
      <c r="J25" s="42"/>
      <c r="N25" s="77"/>
      <c r="O25" s="78"/>
      <c r="P25" s="76"/>
      <c r="Q25" s="76"/>
      <c r="R25" s="76"/>
      <c r="S25" s="76"/>
      <c r="T25" s="76"/>
      <c r="U25" s="76"/>
      <c r="V25" s="18"/>
    </row>
    <row r="26" spans="1:23" ht="24" customHeight="1" x14ac:dyDescent="0.35">
      <c r="B26" s="147" t="s">
        <v>73</v>
      </c>
      <c r="C26" s="148"/>
      <c r="D26" s="148"/>
      <c r="E26" s="148"/>
      <c r="F26" s="148"/>
      <c r="G26" s="148"/>
      <c r="H26" s="148"/>
      <c r="I26" s="149"/>
      <c r="J26" s="149"/>
    </row>
    <row r="27" spans="1:23" s="22" customFormat="1" ht="21.75" customHeight="1" x14ac:dyDescent="0.35">
      <c r="B27" s="121" t="s">
        <v>74</v>
      </c>
      <c r="C27" s="20"/>
      <c r="D27" s="20"/>
      <c r="E27" s="20"/>
      <c r="F27" s="20"/>
      <c r="G27" s="20"/>
      <c r="H27" s="20"/>
      <c r="I27" s="20"/>
      <c r="J27" s="20"/>
      <c r="K27" s="23"/>
      <c r="L27" s="23"/>
      <c r="M27" s="23"/>
      <c r="N27" s="24"/>
      <c r="O27" s="24"/>
      <c r="P27" s="23"/>
      <c r="Q27" s="23"/>
      <c r="R27" s="23"/>
      <c r="S27" s="25"/>
      <c r="T27" s="25"/>
      <c r="U27" s="25"/>
      <c r="V27" s="25"/>
      <c r="W27" s="26"/>
    </row>
    <row r="28" spans="1:23" s="22" customFormat="1" ht="63" customHeight="1" x14ac:dyDescent="0.35">
      <c r="B28" s="153" t="s">
        <v>56</v>
      </c>
      <c r="C28" s="153"/>
      <c r="D28" s="153"/>
      <c r="E28" s="153"/>
      <c r="F28" s="153"/>
      <c r="G28" s="153"/>
      <c r="H28" s="153"/>
      <c r="I28" s="153"/>
      <c r="J28" s="119"/>
      <c r="K28" s="23"/>
      <c r="L28" s="23"/>
      <c r="M28" s="23"/>
      <c r="N28" s="24"/>
      <c r="O28" s="24"/>
      <c r="P28" s="23"/>
      <c r="Q28" s="23"/>
      <c r="R28" s="23"/>
      <c r="S28" s="25"/>
      <c r="T28" s="25"/>
      <c r="U28" s="25"/>
      <c r="V28" s="25"/>
      <c r="W28" s="26"/>
    </row>
    <row r="29" spans="1:23" s="22" customFormat="1" ht="54.75" customHeight="1" x14ac:dyDescent="0.35">
      <c r="B29" s="154" t="s">
        <v>57</v>
      </c>
      <c r="C29" s="154"/>
      <c r="D29" s="154"/>
      <c r="E29" s="154"/>
      <c r="F29" s="154"/>
      <c r="G29" s="154"/>
      <c r="H29" s="154"/>
      <c r="I29" s="154"/>
      <c r="J29" s="120"/>
      <c r="K29" s="23"/>
      <c r="L29" s="23"/>
      <c r="M29" s="23"/>
      <c r="N29" s="24"/>
      <c r="O29" s="24"/>
      <c r="P29" s="23"/>
      <c r="Q29" s="23"/>
      <c r="R29" s="23"/>
      <c r="S29" s="25"/>
      <c r="T29" s="25"/>
      <c r="U29" s="25"/>
      <c r="V29" s="25"/>
      <c r="W29" s="26"/>
    </row>
    <row r="30" spans="1:23" s="22" customFormat="1" ht="56.25" customHeight="1" x14ac:dyDescent="0.35">
      <c r="B30" s="155" t="s">
        <v>58</v>
      </c>
      <c r="C30" s="155"/>
      <c r="D30" s="155"/>
      <c r="E30" s="155"/>
      <c r="F30" s="155"/>
      <c r="G30" s="155"/>
      <c r="H30" s="155"/>
      <c r="I30" s="155"/>
      <c r="J30" s="118"/>
      <c r="K30" s="23"/>
      <c r="L30" s="23"/>
      <c r="M30" s="23"/>
      <c r="N30" s="24"/>
      <c r="O30" s="24"/>
      <c r="P30" s="23"/>
      <c r="Q30" s="23"/>
      <c r="R30" s="23"/>
      <c r="S30" s="25"/>
      <c r="T30" s="25"/>
      <c r="U30" s="25"/>
      <c r="V30" s="25"/>
      <c r="W30" s="26"/>
    </row>
    <row r="31" spans="1:23" ht="18" x14ac:dyDescent="0.35">
      <c r="A31" s="21"/>
      <c r="B31" s="27"/>
    </row>
  </sheetData>
  <sheetProtection password="DEEE" sheet="1" objects="1" scenarios="1"/>
  <mergeCells count="12">
    <mergeCell ref="B26:J26"/>
    <mergeCell ref="B2:P2"/>
    <mergeCell ref="B28:I28"/>
    <mergeCell ref="B29:I29"/>
    <mergeCell ref="B30:I30"/>
    <mergeCell ref="B5:B6"/>
    <mergeCell ref="C5:C6"/>
    <mergeCell ref="B3:G3"/>
    <mergeCell ref="D5:F5"/>
    <mergeCell ref="G5:I5"/>
    <mergeCell ref="J5:L5"/>
    <mergeCell ref="M5:O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8" sqref="E8"/>
    </sheetView>
  </sheetViews>
  <sheetFormatPr defaultColWidth="9.109375" defaultRowHeight="15.6" x14ac:dyDescent="0.3"/>
  <cols>
    <col min="1" max="1" width="9.109375" style="28"/>
    <col min="2" max="2" width="85.6640625" style="28" customWidth="1"/>
    <col min="3" max="3" width="18.5546875" style="28" customWidth="1"/>
    <col min="4" max="4" width="9.109375" style="28"/>
    <col min="5" max="5" width="42.44140625" style="28" customWidth="1"/>
    <col min="6" max="6" width="33.109375" style="28" customWidth="1"/>
    <col min="7" max="7" width="31.6640625" style="28" customWidth="1"/>
    <col min="8" max="8" width="32.44140625" style="28" customWidth="1"/>
    <col min="9" max="16384" width="9.109375" style="28"/>
  </cols>
  <sheetData>
    <row r="1" spans="2:8" ht="58.5" customHeight="1" thickBot="1" x14ac:dyDescent="0.35">
      <c r="B1" s="173" t="s">
        <v>12</v>
      </c>
      <c r="C1" s="174"/>
      <c r="E1" s="169" t="s">
        <v>13</v>
      </c>
      <c r="F1" s="170"/>
      <c r="G1" s="170"/>
      <c r="H1" s="170"/>
    </row>
    <row r="2" spans="2:8" ht="42" customHeight="1" thickBot="1" x14ac:dyDescent="0.35">
      <c r="B2" s="171" t="s">
        <v>9</v>
      </c>
      <c r="C2" s="36" t="s">
        <v>10</v>
      </c>
      <c r="E2" s="29" t="s">
        <v>9</v>
      </c>
      <c r="F2" s="57" t="s">
        <v>15</v>
      </c>
      <c r="G2" s="64" t="s">
        <v>16</v>
      </c>
      <c r="H2" s="69" t="s">
        <v>17</v>
      </c>
    </row>
    <row r="3" spans="2:8" ht="16.5" customHeight="1" thickBot="1" x14ac:dyDescent="0.35">
      <c r="B3" s="172"/>
      <c r="C3" s="37" t="s">
        <v>11</v>
      </c>
      <c r="E3" s="3" t="s">
        <v>4</v>
      </c>
      <c r="F3" s="58">
        <v>126.9</v>
      </c>
      <c r="G3" s="65">
        <v>141</v>
      </c>
      <c r="H3" s="70">
        <v>155.1</v>
      </c>
    </row>
    <row r="4" spans="2:8" ht="18.600000000000001" thickBot="1" x14ac:dyDescent="0.35">
      <c r="B4" s="38" t="s">
        <v>39</v>
      </c>
      <c r="C4" s="39">
        <v>1</v>
      </c>
      <c r="E4" s="7" t="s">
        <v>5</v>
      </c>
      <c r="F4" s="58">
        <v>90</v>
      </c>
      <c r="G4" s="65">
        <v>100</v>
      </c>
      <c r="H4" s="70">
        <v>110</v>
      </c>
    </row>
    <row r="5" spans="2:8" ht="18.600000000000001" thickBot="1" x14ac:dyDescent="0.35">
      <c r="B5" s="38" t="s">
        <v>40</v>
      </c>
      <c r="C5" s="39">
        <v>0.6</v>
      </c>
      <c r="E5" s="7" t="s">
        <v>49</v>
      </c>
      <c r="F5" s="58">
        <v>67.5</v>
      </c>
      <c r="G5" s="65">
        <v>75</v>
      </c>
      <c r="H5" s="70">
        <v>82.5</v>
      </c>
    </row>
    <row r="6" spans="2:8" ht="18.600000000000001" thickBot="1" x14ac:dyDescent="0.35">
      <c r="B6" s="38" t="s">
        <v>41</v>
      </c>
      <c r="C6" s="39">
        <v>0.4</v>
      </c>
      <c r="E6" s="7" t="s">
        <v>30</v>
      </c>
      <c r="F6" s="58">
        <v>67.5</v>
      </c>
      <c r="G6" s="65">
        <v>75</v>
      </c>
      <c r="H6" s="70">
        <v>82.5</v>
      </c>
    </row>
    <row r="7" spans="2:8" ht="18.600000000000001" thickBot="1" x14ac:dyDescent="0.35">
      <c r="B7" s="38" t="s">
        <v>42</v>
      </c>
      <c r="C7" s="39">
        <v>0.15</v>
      </c>
      <c r="E7" s="7" t="s">
        <v>29</v>
      </c>
      <c r="F7" s="58">
        <v>67.5</v>
      </c>
      <c r="G7" s="65">
        <v>75</v>
      </c>
      <c r="H7" s="70">
        <v>82.5</v>
      </c>
    </row>
    <row r="8" spans="2:8" ht="18.600000000000001" thickBot="1" x14ac:dyDescent="0.35">
      <c r="B8" s="38" t="s">
        <v>52</v>
      </c>
      <c r="C8" s="39">
        <v>0.5</v>
      </c>
      <c r="E8" s="7" t="s">
        <v>31</v>
      </c>
      <c r="F8" s="58">
        <v>126.9</v>
      </c>
      <c r="G8" s="65">
        <v>141</v>
      </c>
      <c r="H8" s="70">
        <v>155.1</v>
      </c>
    </row>
    <row r="9" spans="2:8" ht="18.600000000000001" thickBot="1" x14ac:dyDescent="0.35">
      <c r="B9" s="38" t="s">
        <v>33</v>
      </c>
      <c r="C9" s="39">
        <v>0.3</v>
      </c>
      <c r="E9" s="7" t="s">
        <v>32</v>
      </c>
      <c r="F9" s="58">
        <v>126.9</v>
      </c>
      <c r="G9" s="65">
        <v>141</v>
      </c>
      <c r="H9" s="70">
        <v>155.1</v>
      </c>
    </row>
    <row r="10" spans="2:8" ht="18.600000000000001" thickBot="1" x14ac:dyDescent="0.35">
      <c r="B10" s="38" t="s">
        <v>7</v>
      </c>
      <c r="C10" s="39">
        <v>1.4E-2</v>
      </c>
      <c r="E10" s="7" t="s">
        <v>6</v>
      </c>
      <c r="F10" s="58">
        <v>24.3</v>
      </c>
      <c r="G10" s="65">
        <v>27</v>
      </c>
      <c r="H10" s="70">
        <v>29.7</v>
      </c>
    </row>
    <row r="11" spans="2:8" ht="18.600000000000001" thickBot="1" x14ac:dyDescent="0.35">
      <c r="B11" s="38" t="s">
        <v>43</v>
      </c>
      <c r="C11" s="39">
        <v>4.5999999999999999E-3</v>
      </c>
      <c r="E11" s="7" t="s">
        <v>33</v>
      </c>
      <c r="F11" s="58">
        <v>24.3</v>
      </c>
      <c r="G11" s="65">
        <v>27</v>
      </c>
      <c r="H11" s="70">
        <v>29.7</v>
      </c>
    </row>
    <row r="12" spans="2:8" ht="18.600000000000001" thickBot="1" x14ac:dyDescent="0.35">
      <c r="B12" s="38" t="s">
        <v>44</v>
      </c>
      <c r="C12" s="39">
        <v>0.03</v>
      </c>
      <c r="E12" s="7" t="s">
        <v>7</v>
      </c>
      <c r="F12" s="58">
        <v>57.6</v>
      </c>
      <c r="G12" s="65">
        <v>64</v>
      </c>
      <c r="H12" s="70">
        <v>70.400000000000006</v>
      </c>
    </row>
    <row r="13" spans="2:8" ht="32.25" customHeight="1" x14ac:dyDescent="0.3">
      <c r="B13" s="179" t="s">
        <v>45</v>
      </c>
      <c r="C13" s="180"/>
      <c r="E13" s="7" t="s">
        <v>23</v>
      </c>
      <c r="F13" s="58">
        <v>57.6</v>
      </c>
      <c r="G13" s="65">
        <v>64</v>
      </c>
      <c r="H13" s="70">
        <v>70.400000000000006</v>
      </c>
    </row>
    <row r="14" spans="2:8" ht="18" x14ac:dyDescent="0.3">
      <c r="B14" s="32"/>
      <c r="C14" s="31"/>
      <c r="E14" s="7" t="s">
        <v>24</v>
      </c>
      <c r="F14" s="58">
        <v>57.6</v>
      </c>
      <c r="G14" s="65">
        <v>64</v>
      </c>
      <c r="H14" s="70">
        <v>70.400000000000006</v>
      </c>
    </row>
    <row r="15" spans="2:8" ht="36" x14ac:dyDescent="0.3">
      <c r="B15" s="32"/>
      <c r="C15" s="31"/>
      <c r="E15" s="35" t="s">
        <v>28</v>
      </c>
      <c r="F15" s="58">
        <v>57.6</v>
      </c>
      <c r="G15" s="65">
        <v>64</v>
      </c>
      <c r="H15" s="70">
        <v>70.400000000000006</v>
      </c>
    </row>
    <row r="16" spans="2:8" ht="36" x14ac:dyDescent="0.3">
      <c r="B16" s="32"/>
      <c r="C16" s="31"/>
      <c r="E16" s="35" t="s">
        <v>27</v>
      </c>
      <c r="F16" s="58">
        <v>57.6</v>
      </c>
      <c r="G16" s="65">
        <v>64</v>
      </c>
      <c r="H16" s="70">
        <v>70.400000000000006</v>
      </c>
    </row>
    <row r="17" spans="1:8" ht="36" x14ac:dyDescent="0.3">
      <c r="B17" s="32"/>
      <c r="C17" s="31"/>
      <c r="E17" s="35" t="s">
        <v>26</v>
      </c>
      <c r="F17" s="58">
        <v>57.6</v>
      </c>
      <c r="G17" s="65">
        <v>64</v>
      </c>
      <c r="H17" s="70">
        <v>70.400000000000006</v>
      </c>
    </row>
    <row r="18" spans="1:8" ht="18.600000000000001" thickBot="1" x14ac:dyDescent="0.35">
      <c r="B18" s="32"/>
      <c r="C18" s="31"/>
      <c r="E18" s="34" t="s">
        <v>25</v>
      </c>
      <c r="F18" s="59">
        <v>57.6</v>
      </c>
      <c r="G18" s="66">
        <v>64</v>
      </c>
      <c r="H18" s="71">
        <v>70.400000000000006</v>
      </c>
    </row>
    <row r="19" spans="1:8" x14ac:dyDescent="0.3">
      <c r="B19" s="32"/>
      <c r="C19" s="31"/>
      <c r="E19" s="28" t="s">
        <v>14</v>
      </c>
    </row>
    <row r="20" spans="1:8" ht="70.5" customHeight="1" x14ac:dyDescent="0.35">
      <c r="B20" s="33"/>
      <c r="E20" s="153" t="s">
        <v>19</v>
      </c>
      <c r="F20" s="177"/>
      <c r="G20" s="177"/>
      <c r="H20" s="177"/>
    </row>
    <row r="21" spans="1:8" ht="66.75" customHeight="1" x14ac:dyDescent="0.35">
      <c r="B21" s="175"/>
      <c r="C21" s="176"/>
      <c r="E21" s="154" t="s">
        <v>18</v>
      </c>
      <c r="F21" s="178"/>
      <c r="G21" s="178"/>
      <c r="H21" s="178"/>
    </row>
    <row r="22" spans="1:8" ht="74.25" customHeight="1" x14ac:dyDescent="0.35">
      <c r="A22" s="74"/>
      <c r="D22" s="75"/>
      <c r="E22" s="155" t="s">
        <v>20</v>
      </c>
      <c r="F22" s="168"/>
      <c r="G22" s="168"/>
      <c r="H22" s="168"/>
    </row>
    <row r="23" spans="1:8" ht="51.75" customHeight="1" x14ac:dyDescent="0.3">
      <c r="E23" s="30"/>
    </row>
    <row r="24" spans="1:8" ht="42.75" customHeight="1" x14ac:dyDescent="0.3">
      <c r="E24" s="40"/>
    </row>
    <row r="25" spans="1:8" ht="42.75" customHeight="1" x14ac:dyDescent="0.3"/>
    <row r="26" spans="1:8" ht="45" customHeight="1" x14ac:dyDescent="0.3"/>
  </sheetData>
  <sheetProtection algorithmName="SHA-512" hashValue="Fufc1ZW9aeTsrZrFr02TItjJvs5cG7Xv/iVezS/XuE1HU/GTEeUFaT3l4cbdQMPpn6cngeKXebbOj2ksfaUoXA==" saltValue="QEQ/L0NVcSFHA/NbqSL9LQ==" spinCount="100000" sheet="1" objects="1" scenarios="1"/>
  <mergeCells count="8">
    <mergeCell ref="E22:H22"/>
    <mergeCell ref="E1:H1"/>
    <mergeCell ref="B2:B3"/>
    <mergeCell ref="B1:C1"/>
    <mergeCell ref="B21:C21"/>
    <mergeCell ref="E20:H20"/>
    <mergeCell ref="E21:H21"/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6" sqref="Y26"/>
    </sheetView>
  </sheetViews>
  <sheetFormatPr defaultColWidth="9.109375" defaultRowHeight="14.4" x14ac:dyDescent="0.3"/>
  <cols>
    <col min="1" max="16384" width="9.109375" style="19"/>
  </cols>
  <sheetData/>
  <sheetProtection algorithmName="SHA-512" hashValue="NkuUTJ21ZottabZ0NCPOAmgOunodNlBmjpX2MG8w4nNq6zmxdzuAmo5fDeReWYpDevWWJucqc7TANcgj+ovLJw==" saltValue="xyNiK52haQMeZIywFX+qz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vysvetlivky</vt:lpstr>
      <vt:lpstr>kalkulačka</vt:lpstr>
      <vt:lpstr>koeficienty a sadzby</vt:lpstr>
      <vt:lpstr>mapa pásiem sucha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Brodová</dc:creator>
  <cp:lastModifiedBy>Vargová Jana</cp:lastModifiedBy>
  <cp:lastPrinted>2022-10-12T09:29:09Z</cp:lastPrinted>
  <dcterms:created xsi:type="dcterms:W3CDTF">2022-10-06T09:20:43Z</dcterms:created>
  <dcterms:modified xsi:type="dcterms:W3CDTF">2022-10-20T07:52:37Z</dcterms:modified>
</cp:coreProperties>
</file>