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kuzma\Desktop\"/>
    </mc:Choice>
  </mc:AlternateContent>
  <xr:revisionPtr revIDLastSave="0" documentId="13_ncr:1_{C0BEC3DB-1CB5-4B21-B280-4416629381CE}" xr6:coauthVersionLast="47" xr6:coauthVersionMax="47" xr10:uidLastSave="{00000000-0000-0000-0000-000000000000}"/>
  <bookViews>
    <workbookView xWindow="-120" yWindow="-120" windowWidth="38640" windowHeight="21240" firstSheet="1" activeTab="1" xr2:uid="{00000000-000D-0000-FFFF-FFFF00000000}"/>
  </bookViews>
  <sheets>
    <sheet name="Hárok1" sheetId="16" state="hidden" r:id="rId1"/>
    <sheet name="rok 20XY-20XZ" sheetId="12" r:id="rId2"/>
    <sheet name="Intenzita pomoci" sheetId="2" r:id="rId3"/>
    <sheet name="Harmonogram" sheetId="13" r:id="rId4"/>
  </sheets>
  <definedNames>
    <definedName name="_FilterDatabase" hidden="1">#REF!</definedName>
    <definedName name="eko">'rok 20XY-20XZ'!$Y$3:$Y$4</definedName>
    <definedName name="intenzita_menej_rozvinuté_regióny">'Intenzita pomoci'!#REF!</definedName>
    <definedName name="intenzita_ostatné_regióny">'Intenzita pomoci'!#REF!</definedName>
    <definedName name="ŠRV">'rok 20XY-20XZ'!$AA$23:$AA$27</definedName>
    <definedName name="ŽV">'rok 20XY-20XZ'!$AA$51:$AA$54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" i="12" l="1"/>
  <c r="L11" i="12"/>
  <c r="AB32" i="12" a="1"/>
  <c r="AB32" i="12" s="1"/>
  <c r="AB33" i="12" a="1"/>
  <c r="AB33" i="12" s="1"/>
  <c r="AB34" i="12" a="1"/>
  <c r="AB34" i="12" s="1"/>
  <c r="AB35" i="12" a="1"/>
  <c r="AB35" i="12" s="1"/>
  <c r="AB36" i="12" a="1"/>
  <c r="AB36" i="12" s="1"/>
  <c r="AB37" i="12" a="1"/>
  <c r="AB37" i="12" s="1"/>
  <c r="AB38" i="12" a="1"/>
  <c r="AB38" i="12" s="1"/>
  <c r="AB39" i="12" a="1"/>
  <c r="AB39" i="12" s="1"/>
  <c r="AB40" i="12" a="1"/>
  <c r="AB40" i="12" s="1"/>
  <c r="AB41" i="12" a="1"/>
  <c r="AB41" i="12" s="1"/>
  <c r="AB42" i="12" a="1"/>
  <c r="AB42" i="12" s="1"/>
  <c r="AB43" i="12" a="1"/>
  <c r="AB43" i="12" s="1"/>
  <c r="AB44" i="12" a="1"/>
  <c r="AB44" i="12" s="1"/>
  <c r="AB45" i="12" a="1"/>
  <c r="AB45" i="12" s="1"/>
  <c r="AB46" i="12" a="1"/>
  <c r="AB46" i="12" s="1"/>
  <c r="AB47" i="12" a="1"/>
  <c r="AB47" i="12" s="1"/>
  <c r="AB48" i="12" a="1"/>
  <c r="AB48" i="12" s="1"/>
  <c r="AB49" i="12" a="1"/>
  <c r="AB49" i="12" s="1"/>
  <c r="AB50" i="12" a="1"/>
  <c r="AB50" i="12" s="1"/>
  <c r="AB51" i="12" a="1"/>
  <c r="AB51" i="12" s="1"/>
  <c r="AB52" i="12" a="1"/>
  <c r="AB52" i="12" s="1"/>
  <c r="AB53" i="12" a="1"/>
  <c r="AB53" i="12" s="1"/>
  <c r="AB54" i="12" a="1"/>
  <c r="AB54" i="12" s="1"/>
  <c r="AB55" i="12" a="1"/>
  <c r="AB55" i="12" s="1"/>
  <c r="AB56" i="12" a="1"/>
  <c r="AB56" i="12" s="1"/>
  <c r="AB57" i="12" a="1"/>
  <c r="AB57" i="12" s="1"/>
  <c r="AB58" i="12" a="1"/>
  <c r="AB58" i="12" s="1"/>
  <c r="AB59" i="12" a="1"/>
  <c r="AB59" i="12" s="1"/>
  <c r="AB60" i="12" a="1"/>
  <c r="AB60" i="12" s="1"/>
  <c r="AB61" i="12" a="1"/>
  <c r="AB61" i="12" s="1"/>
  <c r="AB62" i="12" a="1"/>
  <c r="AB62" i="12" s="1"/>
  <c r="AB63" i="12" a="1"/>
  <c r="AB63" i="12" s="1"/>
  <c r="AB64" i="12" a="1"/>
  <c r="AB64" i="12" s="1"/>
  <c r="AB65" i="12" a="1"/>
  <c r="AB65" i="12" s="1"/>
  <c r="AB66" i="12" a="1"/>
  <c r="AB66" i="12" s="1"/>
  <c r="AB67" i="12" a="1"/>
  <c r="AB67" i="12" s="1"/>
  <c r="AB68" i="12" a="1"/>
  <c r="AB68" i="12" s="1"/>
  <c r="AB69" i="12" a="1"/>
  <c r="AB69" i="12" s="1"/>
  <c r="AB70" i="12" a="1"/>
  <c r="AB70" i="12" s="1"/>
  <c r="AB71" i="12" a="1"/>
  <c r="AB71" i="12" s="1"/>
  <c r="AB72" i="12" a="1"/>
  <c r="AB72" i="12" s="1"/>
  <c r="AB73" i="12" a="1"/>
  <c r="AB73" i="12" s="1"/>
  <c r="AB74" i="12" a="1"/>
  <c r="AB74" i="12" s="1"/>
  <c r="AB75" i="12" a="1"/>
  <c r="AB75" i="12" s="1"/>
  <c r="AB76" i="12" a="1"/>
  <c r="AB76" i="12" s="1"/>
  <c r="AB77" i="12" a="1"/>
  <c r="AB77" i="12" s="1"/>
  <c r="AB78" i="12" a="1"/>
  <c r="AB78" i="12" s="1"/>
  <c r="AB79" i="12" a="1"/>
  <c r="AB79" i="12" s="1"/>
  <c r="AB80" i="12" a="1"/>
  <c r="AB80" i="12" s="1"/>
  <c r="AB81" i="12" a="1"/>
  <c r="AB81" i="12" s="1"/>
  <c r="AB82" i="12" a="1"/>
  <c r="AB82" i="12" s="1"/>
  <c r="AB83" i="12" a="1"/>
  <c r="AB83" i="12" s="1"/>
  <c r="AB84" i="12" a="1"/>
  <c r="AB84" i="12" s="1"/>
  <c r="AB85" i="12" a="1"/>
  <c r="AB85" i="12" s="1"/>
  <c r="AB86" i="12" a="1"/>
  <c r="AB86" i="12" s="1"/>
  <c r="AB87" i="12" a="1"/>
  <c r="AB87" i="12" s="1"/>
  <c r="AB88" i="12" a="1"/>
  <c r="AB88" i="12" s="1"/>
  <c r="AB89" i="12" a="1"/>
  <c r="AB89" i="12" s="1"/>
  <c r="AB90" i="12" a="1"/>
  <c r="AB90" i="12" s="1"/>
  <c r="AB91" i="12" a="1"/>
  <c r="AB91" i="12" s="1"/>
  <c r="AB92" i="12" a="1"/>
  <c r="AB92" i="12" s="1"/>
  <c r="AB93" i="12" a="1"/>
  <c r="AB93" i="12" s="1"/>
  <c r="AB94" i="12" a="1"/>
  <c r="AB94" i="12" s="1"/>
  <c r="AB95" i="12" a="1"/>
  <c r="AB95" i="12" s="1"/>
  <c r="AB96" i="12" a="1"/>
  <c r="AB96" i="12" s="1"/>
  <c r="AB97" i="12" a="1"/>
  <c r="AB97" i="12" s="1"/>
  <c r="AB98" i="12" a="1"/>
  <c r="AB98" i="12" s="1"/>
  <c r="AB99" i="12" a="1"/>
  <c r="AB99" i="12" s="1"/>
  <c r="AB100" i="12" a="1"/>
  <c r="AB100" i="12" s="1"/>
  <c r="AB101" i="12" a="1"/>
  <c r="AB101" i="12" s="1"/>
  <c r="AB102" i="12" a="1"/>
  <c r="AB102" i="12" s="1"/>
  <c r="AB103" i="12" a="1"/>
  <c r="AB103" i="12" s="1"/>
  <c r="AB104" i="12" a="1"/>
  <c r="AB104" i="12" s="1"/>
  <c r="AB105" i="12" a="1"/>
  <c r="AB105" i="12" s="1"/>
  <c r="AB106" i="12" a="1"/>
  <c r="AB106" i="12" s="1"/>
  <c r="AB107" i="12" a="1"/>
  <c r="AB107" i="12" s="1"/>
  <c r="AB108" i="12" a="1"/>
  <c r="AB108" i="12" s="1"/>
  <c r="AB109" i="12" a="1"/>
  <c r="AB109" i="12" s="1"/>
  <c r="AB110" i="12" a="1"/>
  <c r="AB110" i="12" s="1"/>
  <c r="AB111" i="12" a="1"/>
  <c r="AB111" i="12" s="1"/>
  <c r="AB112" i="12" a="1"/>
  <c r="AB112" i="12" s="1"/>
  <c r="AB113" i="12" a="1"/>
  <c r="AB113" i="12" s="1"/>
  <c r="AB114" i="12" a="1"/>
  <c r="AB114" i="12" s="1"/>
  <c r="AB115" i="12" a="1"/>
  <c r="AB115" i="12" s="1"/>
  <c r="AB116" i="12" a="1"/>
  <c r="AB116" i="12" s="1"/>
  <c r="AB117" i="12" a="1"/>
  <c r="AB117" i="12" s="1"/>
  <c r="AB118" i="12" a="1"/>
  <c r="AB118" i="12" s="1"/>
  <c r="AB119" i="12" a="1"/>
  <c r="AB119" i="12" s="1"/>
  <c r="AB120" i="12" a="1"/>
  <c r="AB120" i="12" s="1"/>
  <c r="AB121" i="12" a="1"/>
  <c r="AB121" i="12" s="1"/>
  <c r="AB122" i="12" a="1"/>
  <c r="AB122" i="12" s="1"/>
  <c r="AB123" i="12" a="1"/>
  <c r="AB123" i="12" s="1"/>
  <c r="AB124" i="12" a="1"/>
  <c r="AB124" i="12" s="1"/>
  <c r="AB125" i="12" a="1"/>
  <c r="AB125" i="12" s="1"/>
  <c r="AB126" i="12" a="1"/>
  <c r="AB126" i="12" s="1"/>
  <c r="AB127" i="12" a="1"/>
  <c r="AB127" i="12" s="1"/>
  <c r="AB128" i="12" a="1"/>
  <c r="AB128" i="12" s="1"/>
  <c r="AB129" i="12" a="1"/>
  <c r="AB129" i="12" s="1"/>
  <c r="AB130" i="12" a="1"/>
  <c r="AB130" i="12" s="1"/>
  <c r="AB131" i="12" a="1"/>
  <c r="AB131" i="12" s="1"/>
  <c r="AB132" i="12" a="1"/>
  <c r="AB132" i="12" s="1"/>
  <c r="AB133" i="12" a="1"/>
  <c r="AB133" i="12" s="1"/>
  <c r="AB134" i="12" a="1"/>
  <c r="AB134" i="12" s="1"/>
  <c r="AB135" i="12" a="1"/>
  <c r="AB135" i="12" s="1"/>
  <c r="AB136" i="12" a="1"/>
  <c r="AB136" i="12" s="1"/>
  <c r="AB137" i="12" a="1"/>
  <c r="AB137" i="12" s="1"/>
  <c r="AB138" i="12" a="1"/>
  <c r="AB138" i="12" s="1"/>
  <c r="AB139" i="12" a="1"/>
  <c r="AB139" i="12" s="1"/>
  <c r="AB140" i="12" a="1"/>
  <c r="AB140" i="12" s="1"/>
  <c r="AB141" i="12" a="1"/>
  <c r="AB141" i="12" s="1"/>
  <c r="AB142" i="12" a="1"/>
  <c r="AB142" i="12" s="1"/>
  <c r="AB143" i="12" a="1"/>
  <c r="AB143" i="12" s="1"/>
  <c r="AB144" i="12" a="1"/>
  <c r="AB144" i="12" s="1"/>
  <c r="AB145" i="12" a="1"/>
  <c r="AB145" i="12" s="1"/>
  <c r="AB146" i="12" a="1"/>
  <c r="AB146" i="12" s="1"/>
  <c r="AB147" i="12" a="1"/>
  <c r="AB147" i="12" s="1"/>
  <c r="AB148" i="12" a="1"/>
  <c r="AB148" i="12" s="1"/>
  <c r="AB149" i="12" a="1"/>
  <c r="AB149" i="12" s="1"/>
  <c r="AB150" i="12" a="1"/>
  <c r="AB150" i="12" s="1"/>
  <c r="AB151" i="12" a="1"/>
  <c r="AB151" i="12" s="1"/>
  <c r="AB152" i="12" a="1"/>
  <c r="AB152" i="12" s="1"/>
  <c r="AB153" i="12" a="1"/>
  <c r="AB153" i="12" s="1"/>
  <c r="AB154" i="12" a="1"/>
  <c r="AB154" i="12" s="1"/>
  <c r="AB155" i="12" a="1"/>
  <c r="AB155" i="12" s="1"/>
  <c r="AB156" i="12" a="1"/>
  <c r="AB156" i="12" s="1"/>
  <c r="AB157" i="12" a="1"/>
  <c r="AB157" i="12" s="1"/>
  <c r="AB158" i="12" a="1"/>
  <c r="AB158" i="12" s="1"/>
  <c r="AB159" i="12" a="1"/>
  <c r="AB159" i="12" s="1"/>
  <c r="AB160" i="12" a="1"/>
  <c r="AB160" i="12" s="1"/>
  <c r="AB161" i="12" a="1"/>
  <c r="AB161" i="12" s="1"/>
  <c r="AB162" i="12" a="1"/>
  <c r="AB162" i="12" s="1"/>
  <c r="AB163" i="12" a="1"/>
  <c r="AB163" i="12" s="1"/>
  <c r="AB164" i="12" a="1"/>
  <c r="AB164" i="12" s="1"/>
  <c r="AB165" i="12" a="1"/>
  <c r="AB165" i="12" s="1"/>
  <c r="AB166" i="12" a="1"/>
  <c r="AB166" i="12" s="1"/>
  <c r="AB167" i="12" a="1"/>
  <c r="AB167" i="12" s="1"/>
  <c r="AB168" i="12" a="1"/>
  <c r="AB168" i="12" s="1"/>
  <c r="AB169" i="12" a="1"/>
  <c r="AB169" i="12" s="1"/>
  <c r="AB170" i="12" a="1"/>
  <c r="AB170" i="12" s="1"/>
  <c r="AB171" i="12" a="1"/>
  <c r="AB171" i="12" s="1"/>
  <c r="AB172" i="12" a="1"/>
  <c r="AB172" i="12" s="1"/>
  <c r="AB173" i="12" a="1"/>
  <c r="AB173" i="12" s="1"/>
  <c r="AB174" i="12" a="1"/>
  <c r="AB174" i="12" s="1"/>
  <c r="AB175" i="12" a="1"/>
  <c r="AB175" i="12" s="1"/>
  <c r="AB176" i="12" a="1"/>
  <c r="AB176" i="12" s="1"/>
  <c r="AB177" i="12" a="1"/>
  <c r="AB177" i="12" s="1"/>
  <c r="AB178" i="12" a="1"/>
  <c r="AB178" i="12" s="1"/>
  <c r="AB179" i="12" a="1"/>
  <c r="AB179" i="12" s="1"/>
  <c r="AB180" i="12" a="1"/>
  <c r="AB180" i="12" s="1"/>
  <c r="AB181" i="12" a="1"/>
  <c r="AB181" i="12" s="1"/>
  <c r="AB182" i="12" a="1"/>
  <c r="AB182" i="12" s="1"/>
  <c r="AB183" i="12" a="1"/>
  <c r="AB183" i="12" s="1"/>
  <c r="AB184" i="12" a="1"/>
  <c r="AB184" i="12" s="1"/>
  <c r="AB185" i="12" a="1"/>
  <c r="AB185" i="12" s="1"/>
  <c r="AB186" i="12" a="1"/>
  <c r="AB186" i="12" s="1"/>
  <c r="AB187" i="12" a="1"/>
  <c r="AB187" i="12" s="1"/>
  <c r="AB188" i="12" a="1"/>
  <c r="AB188" i="12" s="1"/>
  <c r="AB189" i="12" a="1"/>
  <c r="AB189" i="12" s="1"/>
  <c r="AB190" i="12" a="1"/>
  <c r="AB190" i="12" s="1"/>
  <c r="AB191" i="12" a="1"/>
  <c r="AB191" i="12" s="1"/>
  <c r="AB192" i="12" a="1"/>
  <c r="AB192" i="12" s="1"/>
  <c r="AB193" i="12" a="1"/>
  <c r="AB193" i="12" s="1"/>
  <c r="AB194" i="12" a="1"/>
  <c r="AB194" i="12" s="1"/>
  <c r="AB195" i="12" a="1"/>
  <c r="AB195" i="12" s="1"/>
  <c r="AB196" i="12" a="1"/>
  <c r="AB196" i="12" s="1"/>
  <c r="AB197" i="12" a="1"/>
  <c r="AB197" i="12" s="1"/>
  <c r="AB198" i="12" a="1"/>
  <c r="AB198" i="12" s="1"/>
  <c r="AB199" i="12" a="1"/>
  <c r="AB199" i="12" s="1"/>
  <c r="AB200" i="12" a="1"/>
  <c r="AB200" i="12" s="1"/>
  <c r="AB201" i="12" a="1"/>
  <c r="AB201" i="12" s="1"/>
  <c r="AB202" i="12" a="1"/>
  <c r="AB202" i="12" s="1"/>
  <c r="AB203" i="12" a="1"/>
  <c r="AB203" i="12" s="1"/>
  <c r="AB204" i="12" a="1"/>
  <c r="AB204" i="12" s="1"/>
  <c r="AB205" i="12" a="1"/>
  <c r="AB205" i="12" s="1"/>
  <c r="AB206" i="12" a="1"/>
  <c r="AB206" i="12" s="1"/>
  <c r="AB207" i="12" a="1"/>
  <c r="AB207" i="12" s="1"/>
  <c r="AB208" i="12" a="1"/>
  <c r="AB208" i="12" s="1"/>
  <c r="AB209" i="12" a="1"/>
  <c r="AB209" i="12" s="1"/>
  <c r="AB210" i="12" a="1"/>
  <c r="AB210" i="12" s="1"/>
  <c r="AB211" i="12" a="1"/>
  <c r="AB211" i="12" s="1"/>
  <c r="AB212" i="12" a="1"/>
  <c r="AB212" i="12" s="1"/>
  <c r="AB213" i="12" a="1"/>
  <c r="AB213" i="12" s="1"/>
  <c r="AB214" i="12" a="1"/>
  <c r="AB214" i="12" s="1"/>
  <c r="AB215" i="12" a="1"/>
  <c r="AB215" i="12" s="1"/>
  <c r="AB216" i="12" a="1"/>
  <c r="AB216" i="12" s="1"/>
  <c r="AB217" i="12" a="1"/>
  <c r="AB217" i="12" s="1"/>
  <c r="AB218" i="12" a="1"/>
  <c r="AB218" i="12" s="1"/>
  <c r="AB219" i="12" a="1"/>
  <c r="AB219" i="12" s="1"/>
  <c r="AB220" i="12" a="1"/>
  <c r="AB220" i="12" s="1"/>
  <c r="AB221" i="12" a="1"/>
  <c r="AB221" i="12" s="1"/>
  <c r="AB222" i="12" a="1"/>
  <c r="AB222" i="12" s="1"/>
  <c r="AB223" i="12" a="1"/>
  <c r="AB223" i="12" s="1"/>
  <c r="L12" i="12"/>
  <c r="L10" i="12"/>
  <c r="L9" i="12"/>
  <c r="L8" i="12"/>
  <c r="Y32" i="12"/>
  <c r="Y33" i="12"/>
  <c r="Y34" i="12"/>
  <c r="Y35" i="12"/>
  <c r="Y36" i="12"/>
  <c r="Y37" i="12"/>
  <c r="Y38" i="12"/>
  <c r="Y39" i="12"/>
  <c r="Y40" i="12"/>
  <c r="Y41" i="12"/>
  <c r="Y42" i="12"/>
  <c r="Y43" i="12"/>
  <c r="Y44" i="12"/>
  <c r="Y45" i="12"/>
  <c r="Y46" i="12"/>
  <c r="Y47" i="12"/>
  <c r="Y48" i="12"/>
  <c r="Y49" i="12"/>
  <c r="Y50" i="12"/>
  <c r="Y51" i="12"/>
  <c r="Y52" i="12"/>
  <c r="Y53" i="12"/>
  <c r="Y54" i="12"/>
  <c r="Y55" i="12"/>
  <c r="Y56" i="12"/>
  <c r="Y57" i="12"/>
  <c r="Y58" i="12"/>
  <c r="Y59" i="12"/>
  <c r="Y60" i="12"/>
  <c r="Y61" i="12"/>
  <c r="Y62" i="12"/>
  <c r="Y63" i="12"/>
  <c r="Y64" i="12"/>
  <c r="Y65" i="12"/>
  <c r="Y66" i="12"/>
  <c r="Y67" i="12"/>
  <c r="Y68" i="12"/>
  <c r="Y69" i="12"/>
  <c r="Y70" i="12"/>
  <c r="Y71" i="12"/>
  <c r="Y72" i="12"/>
  <c r="Y73" i="12"/>
  <c r="Y74" i="12"/>
  <c r="Y75" i="12"/>
  <c r="Y76" i="12"/>
  <c r="Y77" i="12"/>
  <c r="Y78" i="12"/>
  <c r="Y79" i="12"/>
  <c r="Y80" i="12"/>
  <c r="Y81" i="12"/>
  <c r="Y82" i="12"/>
  <c r="Y83" i="12"/>
  <c r="Y84" i="12"/>
  <c r="Y85" i="12"/>
  <c r="Y86" i="12"/>
  <c r="Y87" i="12"/>
  <c r="Y88" i="12"/>
  <c r="Y89" i="12"/>
  <c r="Y90" i="12"/>
  <c r="Y91" i="12"/>
  <c r="Y92" i="12"/>
  <c r="Y93" i="12"/>
  <c r="Y94" i="12"/>
  <c r="Y95" i="12"/>
  <c r="Y96" i="12"/>
  <c r="Y97" i="12"/>
  <c r="Y98" i="12"/>
  <c r="Y99" i="12"/>
  <c r="Y100" i="12"/>
  <c r="Y101" i="12"/>
  <c r="Y102" i="12"/>
  <c r="Y103" i="12"/>
  <c r="Y104" i="12"/>
  <c r="Y105" i="12"/>
  <c r="Y106" i="12"/>
  <c r="Y107" i="12"/>
  <c r="Y108" i="12"/>
  <c r="Y109" i="12"/>
  <c r="Y110" i="12"/>
  <c r="Y111" i="12"/>
  <c r="Y112" i="12"/>
  <c r="Y113" i="12"/>
  <c r="Y114" i="12"/>
  <c r="Y115" i="12"/>
  <c r="Y116" i="12"/>
  <c r="Y117" i="12"/>
  <c r="Y118" i="12"/>
  <c r="Y119" i="12"/>
  <c r="Y120" i="12"/>
  <c r="Y121" i="12"/>
  <c r="Y122" i="12"/>
  <c r="Y123" i="12"/>
  <c r="Y124" i="12"/>
  <c r="Y125" i="12"/>
  <c r="Y126" i="12"/>
  <c r="Y127" i="12"/>
  <c r="Y128" i="12"/>
  <c r="Y129" i="12"/>
  <c r="Y130" i="12"/>
  <c r="Y131" i="12"/>
  <c r="Y132" i="12"/>
  <c r="Y133" i="12"/>
  <c r="Y134" i="12"/>
  <c r="Y135" i="12"/>
  <c r="Y136" i="12"/>
  <c r="Y137" i="12"/>
  <c r="Y138" i="12"/>
  <c r="Y139" i="12"/>
  <c r="Y140" i="12"/>
  <c r="Y141" i="12"/>
  <c r="Y142" i="12"/>
  <c r="Y143" i="12"/>
  <c r="Y144" i="12"/>
  <c r="Y145" i="12"/>
  <c r="Y146" i="12"/>
  <c r="Y147" i="12"/>
  <c r="Y148" i="12"/>
  <c r="Y149" i="12"/>
  <c r="Y150" i="12"/>
  <c r="Y151" i="12"/>
  <c r="Y152" i="12"/>
  <c r="Y153" i="12"/>
  <c r="Y154" i="12"/>
  <c r="Y155" i="12"/>
  <c r="Y156" i="12"/>
  <c r="Y157" i="12"/>
  <c r="Y158" i="12"/>
  <c r="Y159" i="12"/>
  <c r="Y160" i="12"/>
  <c r="Y161" i="12"/>
  <c r="Y162" i="12"/>
  <c r="Y163" i="12"/>
  <c r="Y164" i="12"/>
  <c r="Y165" i="12"/>
  <c r="Y166" i="12"/>
  <c r="Y167" i="12"/>
  <c r="Y168" i="12"/>
  <c r="Y169" i="12"/>
  <c r="Y170" i="12"/>
  <c r="Y171" i="12"/>
  <c r="Y172" i="12"/>
  <c r="Y173" i="12"/>
  <c r="Y174" i="12"/>
  <c r="Y175" i="12"/>
  <c r="Y176" i="12"/>
  <c r="Y177" i="12"/>
  <c r="Y178" i="12"/>
  <c r="Y179" i="12"/>
  <c r="Y180" i="12"/>
  <c r="Y181" i="12"/>
  <c r="Y182" i="12"/>
  <c r="Y183" i="12"/>
  <c r="Y184" i="12"/>
  <c r="Y185" i="12"/>
  <c r="Y186" i="12"/>
  <c r="Y187" i="12"/>
  <c r="Y188" i="12"/>
  <c r="Y189" i="12"/>
  <c r="Y190" i="12"/>
  <c r="Y191" i="12"/>
  <c r="Y192" i="12"/>
  <c r="Y193" i="12"/>
  <c r="Y194" i="12"/>
  <c r="Y195" i="12"/>
  <c r="Y196" i="12"/>
  <c r="Y197" i="12"/>
  <c r="Y198" i="12"/>
  <c r="Y199" i="12"/>
  <c r="Y200" i="12"/>
  <c r="Y201" i="12"/>
  <c r="Y202" i="12"/>
  <c r="Y203" i="12"/>
  <c r="Y204" i="12"/>
  <c r="Y205" i="12"/>
  <c r="Y206" i="12"/>
  <c r="Y207" i="12"/>
  <c r="Y208" i="12"/>
  <c r="Y209" i="12"/>
  <c r="Y210" i="12"/>
  <c r="Y211" i="12"/>
  <c r="Y212" i="12"/>
  <c r="Y213" i="12"/>
  <c r="Y214" i="12"/>
  <c r="Y215" i="12"/>
  <c r="Y216" i="12"/>
  <c r="Y217" i="12"/>
  <c r="Y218" i="12"/>
  <c r="Y219" i="12"/>
  <c r="Y220" i="12"/>
  <c r="Y221" i="12"/>
  <c r="Y222" i="12"/>
  <c r="Y223" i="12"/>
  <c r="X32" i="12" l="1"/>
  <c r="X33" i="12"/>
  <c r="X34" i="12"/>
  <c r="X35" i="12"/>
  <c r="X36" i="12"/>
  <c r="X37" i="12"/>
  <c r="X38" i="12"/>
  <c r="X39" i="12"/>
  <c r="X40" i="12"/>
  <c r="X41" i="12"/>
  <c r="X42" i="12"/>
  <c r="X43" i="12"/>
  <c r="X44" i="12"/>
  <c r="X45" i="12"/>
  <c r="X46" i="12"/>
  <c r="X47" i="12"/>
  <c r="X48" i="12"/>
  <c r="X49" i="12"/>
  <c r="X50" i="12"/>
  <c r="X51" i="12"/>
  <c r="X52" i="12"/>
  <c r="X53" i="12"/>
  <c r="X54" i="12"/>
  <c r="X55" i="12"/>
  <c r="X56" i="12"/>
  <c r="X57" i="12"/>
  <c r="X58" i="12"/>
  <c r="X59" i="12"/>
  <c r="X60" i="12"/>
  <c r="X61" i="12"/>
  <c r="X62" i="12"/>
  <c r="X63" i="12"/>
  <c r="X64" i="12"/>
  <c r="X65" i="12"/>
  <c r="X66" i="12"/>
  <c r="X67" i="12"/>
  <c r="X68" i="12"/>
  <c r="X69" i="12"/>
  <c r="X70" i="12"/>
  <c r="X71" i="12"/>
  <c r="X72" i="12"/>
  <c r="X73" i="12"/>
  <c r="X74" i="12"/>
  <c r="X75" i="12"/>
  <c r="X76" i="12"/>
  <c r="X77" i="12"/>
  <c r="X78" i="12"/>
  <c r="X79" i="12"/>
  <c r="X80" i="12"/>
  <c r="X81" i="12"/>
  <c r="X82" i="12"/>
  <c r="X83" i="12"/>
  <c r="X84" i="12"/>
  <c r="X85" i="12"/>
  <c r="X86" i="12"/>
  <c r="X87" i="12"/>
  <c r="X88" i="12"/>
  <c r="X89" i="12"/>
  <c r="X90" i="12"/>
  <c r="X91" i="12"/>
  <c r="X92" i="12"/>
  <c r="X93" i="12"/>
  <c r="X94" i="12"/>
  <c r="X95" i="12"/>
  <c r="X96" i="12"/>
  <c r="X97" i="12"/>
  <c r="X98" i="12"/>
  <c r="X99" i="12"/>
  <c r="X100" i="12"/>
  <c r="X101" i="12"/>
  <c r="X102" i="12"/>
  <c r="X103" i="12"/>
  <c r="X104" i="12"/>
  <c r="X105" i="12"/>
  <c r="X106" i="12"/>
  <c r="X107" i="12"/>
  <c r="X108" i="12"/>
  <c r="X109" i="12"/>
  <c r="X110" i="12"/>
  <c r="X111" i="12"/>
  <c r="X112" i="12"/>
  <c r="X113" i="12"/>
  <c r="X114" i="12"/>
  <c r="X115" i="12"/>
  <c r="X116" i="12"/>
  <c r="X117" i="12"/>
  <c r="X118" i="12"/>
  <c r="X119" i="12"/>
  <c r="X120" i="12"/>
  <c r="X121" i="12"/>
  <c r="X122" i="12"/>
  <c r="X123" i="12"/>
  <c r="X124" i="12"/>
  <c r="X125" i="12"/>
  <c r="X126" i="12"/>
  <c r="X127" i="12"/>
  <c r="X128" i="12"/>
  <c r="X129" i="12"/>
  <c r="X130" i="12"/>
  <c r="X131" i="12"/>
  <c r="X132" i="12"/>
  <c r="X133" i="12"/>
  <c r="X134" i="12"/>
  <c r="X135" i="12"/>
  <c r="X136" i="12"/>
  <c r="X137" i="12"/>
  <c r="X138" i="12"/>
  <c r="X139" i="12"/>
  <c r="X140" i="12"/>
  <c r="X141" i="12"/>
  <c r="X142" i="12"/>
  <c r="X143" i="12"/>
  <c r="X144" i="12"/>
  <c r="X145" i="12"/>
  <c r="X146" i="12"/>
  <c r="X147" i="12"/>
  <c r="X148" i="12"/>
  <c r="X149" i="12"/>
  <c r="X150" i="12"/>
  <c r="X151" i="12"/>
  <c r="X152" i="12"/>
  <c r="X153" i="12"/>
  <c r="X154" i="12"/>
  <c r="X155" i="12"/>
  <c r="X156" i="12"/>
  <c r="X157" i="12"/>
  <c r="X158" i="12"/>
  <c r="X159" i="12"/>
  <c r="X160" i="12"/>
  <c r="X161" i="12"/>
  <c r="X162" i="12"/>
  <c r="X163" i="12"/>
  <c r="X164" i="12"/>
  <c r="X165" i="12"/>
  <c r="X166" i="12"/>
  <c r="X167" i="12"/>
  <c r="X168" i="12"/>
  <c r="X169" i="12"/>
  <c r="X170" i="12"/>
  <c r="X171" i="12"/>
  <c r="X172" i="12"/>
  <c r="X173" i="12"/>
  <c r="X174" i="12"/>
  <c r="X175" i="12"/>
  <c r="X176" i="12"/>
  <c r="X177" i="12"/>
  <c r="X178" i="12"/>
  <c r="X179" i="12"/>
  <c r="X180" i="12"/>
  <c r="X181" i="12"/>
  <c r="X182" i="12"/>
  <c r="X183" i="12"/>
  <c r="X184" i="12"/>
  <c r="X185" i="12"/>
  <c r="X186" i="12"/>
  <c r="X187" i="12"/>
  <c r="X188" i="12"/>
  <c r="X189" i="12"/>
  <c r="X190" i="12"/>
  <c r="X191" i="12"/>
  <c r="X192" i="12"/>
  <c r="X193" i="12"/>
  <c r="X194" i="12"/>
  <c r="X195" i="12"/>
  <c r="X196" i="12"/>
  <c r="X197" i="12"/>
  <c r="X198" i="12"/>
  <c r="X199" i="12"/>
  <c r="X200" i="12"/>
  <c r="X201" i="12"/>
  <c r="X202" i="12"/>
  <c r="X203" i="12"/>
  <c r="X204" i="12"/>
  <c r="X205" i="12"/>
  <c r="X206" i="12"/>
  <c r="X207" i="12"/>
  <c r="X208" i="12"/>
  <c r="X209" i="12"/>
  <c r="X210" i="12"/>
  <c r="X211" i="12"/>
  <c r="X212" i="12"/>
  <c r="X213" i="12"/>
  <c r="X214" i="12"/>
  <c r="X215" i="12"/>
  <c r="X216" i="12"/>
  <c r="X217" i="12"/>
  <c r="X218" i="12"/>
  <c r="X219" i="12"/>
  <c r="X220" i="12"/>
  <c r="X221" i="12"/>
  <c r="X222" i="12"/>
  <c r="X223" i="12"/>
  <c r="S18" i="12"/>
  <c r="S17" i="12"/>
  <c r="AI25" i="12"/>
  <c r="AI26" i="12"/>
  <c r="AI27" i="12"/>
  <c r="AI28" i="12"/>
  <c r="AI29" i="12"/>
  <c r="AI30" i="12"/>
  <c r="AI31" i="12"/>
  <c r="AI32" i="12"/>
  <c r="AI33" i="12"/>
  <c r="AI34" i="12"/>
  <c r="AI35" i="12"/>
  <c r="AI36" i="12"/>
  <c r="AI37" i="12"/>
  <c r="AI38" i="12"/>
  <c r="W25" i="12"/>
  <c r="W26" i="12"/>
  <c r="W27" i="12"/>
  <c r="W28" i="12"/>
  <c r="W29" i="12"/>
  <c r="W30" i="12"/>
  <c r="W31" i="12"/>
  <c r="W32" i="12"/>
  <c r="W33" i="12"/>
  <c r="W34" i="12"/>
  <c r="W35" i="12"/>
  <c r="W36" i="12"/>
  <c r="W37" i="12"/>
  <c r="W38" i="12"/>
  <c r="W39" i="12"/>
  <c r="W40" i="12"/>
  <c r="W41" i="12"/>
  <c r="W42" i="12"/>
  <c r="W43" i="12"/>
  <c r="W44" i="12"/>
  <c r="W45" i="12"/>
  <c r="W46" i="12"/>
  <c r="W47" i="12"/>
  <c r="W48" i="12"/>
  <c r="W49" i="12"/>
  <c r="W50" i="12"/>
  <c r="W51" i="12"/>
  <c r="W52" i="12"/>
  <c r="W53" i="12"/>
  <c r="W54" i="12"/>
  <c r="W55" i="12"/>
  <c r="W56" i="12"/>
  <c r="W57" i="12"/>
  <c r="W58" i="12"/>
  <c r="W59" i="12"/>
  <c r="W60" i="12"/>
  <c r="W61" i="12"/>
  <c r="W62" i="12"/>
  <c r="W63" i="12"/>
  <c r="W64" i="12"/>
  <c r="W65" i="12"/>
  <c r="W66" i="12"/>
  <c r="W67" i="12"/>
  <c r="W68" i="12"/>
  <c r="W69" i="12"/>
  <c r="W70" i="12"/>
  <c r="W71" i="12"/>
  <c r="W72" i="12"/>
  <c r="W73" i="12"/>
  <c r="W74" i="12"/>
  <c r="W75" i="12"/>
  <c r="W76" i="12"/>
  <c r="W77" i="12"/>
  <c r="W78" i="12"/>
  <c r="W79" i="12"/>
  <c r="W80" i="12"/>
  <c r="W81" i="12"/>
  <c r="W82" i="12"/>
  <c r="W83" i="12"/>
  <c r="W84" i="12"/>
  <c r="W85" i="12"/>
  <c r="W86" i="12"/>
  <c r="W87" i="12"/>
  <c r="W88" i="12"/>
  <c r="W89" i="12"/>
  <c r="W90" i="12"/>
  <c r="W91" i="12"/>
  <c r="W92" i="12"/>
  <c r="W93" i="12"/>
  <c r="W94" i="12"/>
  <c r="W95" i="12"/>
  <c r="W96" i="12"/>
  <c r="W97" i="12"/>
  <c r="W98" i="12"/>
  <c r="W99" i="12"/>
  <c r="W100" i="12"/>
  <c r="W101" i="12"/>
  <c r="W102" i="12"/>
  <c r="W103" i="12"/>
  <c r="W104" i="12"/>
  <c r="W105" i="12"/>
  <c r="W106" i="12"/>
  <c r="W107" i="12"/>
  <c r="W108" i="12"/>
  <c r="W109" i="12"/>
  <c r="W110" i="12"/>
  <c r="W111" i="12"/>
  <c r="W112" i="12"/>
  <c r="W113" i="12"/>
  <c r="W114" i="12"/>
  <c r="W115" i="12"/>
  <c r="W116" i="12"/>
  <c r="W117" i="12"/>
  <c r="W118" i="12"/>
  <c r="W119" i="12"/>
  <c r="W120" i="12"/>
  <c r="W121" i="12"/>
  <c r="W122" i="12"/>
  <c r="W123" i="12"/>
  <c r="W124" i="12"/>
  <c r="W125" i="12"/>
  <c r="W126" i="12"/>
  <c r="W127" i="12"/>
  <c r="W128" i="12"/>
  <c r="W129" i="12"/>
  <c r="W130" i="12"/>
  <c r="W131" i="12"/>
  <c r="W132" i="12"/>
  <c r="W133" i="12"/>
  <c r="W134" i="12"/>
  <c r="W135" i="12"/>
  <c r="W136" i="12"/>
  <c r="W137" i="12"/>
  <c r="W138" i="12"/>
  <c r="W139" i="12"/>
  <c r="W140" i="12"/>
  <c r="W141" i="12"/>
  <c r="W142" i="12"/>
  <c r="W143" i="12"/>
  <c r="W144" i="12"/>
  <c r="W145" i="12"/>
  <c r="W146" i="12"/>
  <c r="W147" i="12"/>
  <c r="W148" i="12"/>
  <c r="W149" i="12"/>
  <c r="W150" i="12"/>
  <c r="W151" i="12"/>
  <c r="W152" i="12"/>
  <c r="W153" i="12"/>
  <c r="W154" i="12"/>
  <c r="W155" i="12"/>
  <c r="W156" i="12"/>
  <c r="W157" i="12"/>
  <c r="W158" i="12"/>
  <c r="W159" i="12"/>
  <c r="W160" i="12"/>
  <c r="W161" i="12"/>
  <c r="W162" i="12"/>
  <c r="W163" i="12"/>
  <c r="W164" i="12"/>
  <c r="W165" i="12"/>
  <c r="W166" i="12"/>
  <c r="W167" i="12"/>
  <c r="W168" i="12"/>
  <c r="W169" i="12"/>
  <c r="W170" i="12"/>
  <c r="W171" i="12"/>
  <c r="W172" i="12"/>
  <c r="W173" i="12"/>
  <c r="W174" i="12"/>
  <c r="W175" i="12"/>
  <c r="W176" i="12"/>
  <c r="W177" i="12"/>
  <c r="W178" i="12"/>
  <c r="W179" i="12"/>
  <c r="W180" i="12"/>
  <c r="W181" i="12"/>
  <c r="W182" i="12"/>
  <c r="W183" i="12"/>
  <c r="W184" i="12"/>
  <c r="W185" i="12"/>
  <c r="W186" i="12"/>
  <c r="W187" i="12"/>
  <c r="W188" i="12"/>
  <c r="W189" i="12"/>
  <c r="W190" i="12"/>
  <c r="W191" i="12"/>
  <c r="W192" i="12"/>
  <c r="W193" i="12"/>
  <c r="W194" i="12"/>
  <c r="W195" i="12"/>
  <c r="W196" i="12"/>
  <c r="W197" i="12"/>
  <c r="W198" i="12"/>
  <c r="W199" i="12"/>
  <c r="W200" i="12"/>
  <c r="W201" i="12"/>
  <c r="W202" i="12"/>
  <c r="W203" i="12"/>
  <c r="W204" i="12"/>
  <c r="W205" i="12"/>
  <c r="W206" i="12"/>
  <c r="W207" i="12"/>
  <c r="W208" i="12"/>
  <c r="W209" i="12"/>
  <c r="W210" i="12"/>
  <c r="W211" i="12"/>
  <c r="W212" i="12"/>
  <c r="W213" i="12"/>
  <c r="W214" i="12"/>
  <c r="W215" i="12"/>
  <c r="W216" i="12"/>
  <c r="W217" i="12"/>
  <c r="W218" i="12"/>
  <c r="W219" i="12"/>
  <c r="W220" i="12"/>
  <c r="W221" i="12"/>
  <c r="W222" i="12"/>
  <c r="W223" i="12"/>
  <c r="AI24" i="12"/>
  <c r="W24" i="12"/>
  <c r="S16" i="12" l="1"/>
  <c r="Y7" i="12" l="1"/>
  <c r="J24" i="12"/>
  <c r="AB24" i="12" s="1" a="1"/>
  <c r="AB24" i="12" s="1"/>
  <c r="AC24" i="12" l="1"/>
  <c r="X24" i="12"/>
  <c r="Y24" i="12" s="1"/>
  <c r="AI39" i="12"/>
  <c r="AO24" i="12"/>
  <c r="AJ24" i="12" l="1"/>
  <c r="AK20" i="12"/>
  <c r="AJ20" i="12"/>
  <c r="AK19" i="12" l="1"/>
  <c r="AJ25" i="12"/>
  <c r="AJ26" i="12"/>
  <c r="AJ27" i="12"/>
  <c r="AJ28" i="12"/>
  <c r="AJ29" i="12"/>
  <c r="AJ30" i="12"/>
  <c r="AJ31" i="12"/>
  <c r="AJ32" i="12"/>
  <c r="AJ33" i="12"/>
  <c r="AJ34" i="12"/>
  <c r="AJ35" i="12"/>
  <c r="AJ36" i="12"/>
  <c r="AJ37" i="12"/>
  <c r="AJ38" i="12"/>
  <c r="AJ39" i="12"/>
  <c r="AJ40" i="12"/>
  <c r="AJ41" i="12"/>
  <c r="AJ42" i="12"/>
  <c r="AJ43" i="12"/>
  <c r="AJ44" i="12"/>
  <c r="AJ45" i="12"/>
  <c r="AJ46" i="12"/>
  <c r="AJ47" i="12"/>
  <c r="AJ48" i="12"/>
  <c r="AJ49" i="12"/>
  <c r="AJ50" i="12"/>
  <c r="AJ51" i="12"/>
  <c r="AJ52" i="12"/>
  <c r="AJ53" i="12"/>
  <c r="AJ54" i="12"/>
  <c r="AJ55" i="12"/>
  <c r="AJ56" i="12"/>
  <c r="AJ57" i="12"/>
  <c r="AJ58" i="12"/>
  <c r="AJ59" i="12"/>
  <c r="AJ60" i="12"/>
  <c r="AJ61" i="12"/>
  <c r="AJ62" i="12"/>
  <c r="AJ63" i="12"/>
  <c r="AJ64" i="12"/>
  <c r="AJ65" i="12"/>
  <c r="AJ66" i="12"/>
  <c r="AJ67" i="12"/>
  <c r="AJ68" i="12"/>
  <c r="AJ69" i="12"/>
  <c r="AJ70" i="12"/>
  <c r="AJ71" i="12"/>
  <c r="AJ72" i="12"/>
  <c r="AJ73" i="12"/>
  <c r="AJ74" i="12"/>
  <c r="AJ75" i="12"/>
  <c r="AJ76" i="12"/>
  <c r="AJ77" i="12"/>
  <c r="AJ78" i="12"/>
  <c r="AJ79" i="12"/>
  <c r="AJ80" i="12"/>
  <c r="AJ81" i="12"/>
  <c r="AJ82" i="12"/>
  <c r="AJ83" i="12"/>
  <c r="AJ84" i="12"/>
  <c r="AJ85" i="12"/>
  <c r="AJ86" i="12"/>
  <c r="AJ87" i="12"/>
  <c r="AJ88" i="12"/>
  <c r="AJ89" i="12"/>
  <c r="AJ90" i="12"/>
  <c r="AJ91" i="12"/>
  <c r="AJ92" i="12"/>
  <c r="AJ93" i="12"/>
  <c r="AJ94" i="12"/>
  <c r="AJ95" i="12"/>
  <c r="AJ96" i="12"/>
  <c r="AJ97" i="12"/>
  <c r="AJ98" i="12"/>
  <c r="AJ99" i="12"/>
  <c r="AJ100" i="12"/>
  <c r="AJ101" i="12"/>
  <c r="AJ102" i="12"/>
  <c r="AJ103" i="12"/>
  <c r="AJ104" i="12"/>
  <c r="AJ105" i="12"/>
  <c r="AJ106" i="12"/>
  <c r="AJ107" i="12"/>
  <c r="AJ108" i="12"/>
  <c r="AJ109" i="12"/>
  <c r="AJ110" i="12"/>
  <c r="AJ111" i="12"/>
  <c r="AJ112" i="12"/>
  <c r="AJ113" i="12"/>
  <c r="AJ114" i="12"/>
  <c r="AJ115" i="12"/>
  <c r="AJ116" i="12"/>
  <c r="AJ117" i="12"/>
  <c r="AJ118" i="12"/>
  <c r="AJ119" i="12"/>
  <c r="AJ120" i="12"/>
  <c r="AJ121" i="12"/>
  <c r="AJ122" i="12"/>
  <c r="AJ123" i="12"/>
  <c r="AJ124" i="12"/>
  <c r="AJ125" i="12"/>
  <c r="AJ126" i="12"/>
  <c r="AJ127" i="12"/>
  <c r="AJ128" i="12"/>
  <c r="AJ129" i="12"/>
  <c r="AJ130" i="12"/>
  <c r="AJ131" i="12"/>
  <c r="AJ132" i="12"/>
  <c r="AJ133" i="12"/>
  <c r="AJ134" i="12"/>
  <c r="AJ135" i="12"/>
  <c r="AJ136" i="12"/>
  <c r="AJ137" i="12"/>
  <c r="AJ138" i="12"/>
  <c r="AJ139" i="12"/>
  <c r="AJ140" i="12"/>
  <c r="AJ141" i="12"/>
  <c r="AJ142" i="12"/>
  <c r="AJ143" i="12"/>
  <c r="AJ144" i="12"/>
  <c r="AJ145" i="12"/>
  <c r="AJ146" i="12"/>
  <c r="AJ147" i="12"/>
  <c r="AJ148" i="12"/>
  <c r="AJ149" i="12"/>
  <c r="AJ150" i="12"/>
  <c r="AJ151" i="12"/>
  <c r="AJ152" i="12"/>
  <c r="AJ153" i="12"/>
  <c r="AJ154" i="12"/>
  <c r="AJ155" i="12"/>
  <c r="AJ156" i="12"/>
  <c r="AJ157" i="12"/>
  <c r="AJ158" i="12"/>
  <c r="AJ159" i="12"/>
  <c r="AJ160" i="12"/>
  <c r="AJ161" i="12"/>
  <c r="AJ162" i="12"/>
  <c r="AJ163" i="12"/>
  <c r="AJ164" i="12"/>
  <c r="AJ165" i="12"/>
  <c r="AJ166" i="12"/>
  <c r="AJ167" i="12"/>
  <c r="AJ168" i="12"/>
  <c r="AJ169" i="12"/>
  <c r="AJ170" i="12"/>
  <c r="AJ171" i="12"/>
  <c r="AJ172" i="12"/>
  <c r="AJ173" i="12"/>
  <c r="AJ174" i="12"/>
  <c r="AJ175" i="12"/>
  <c r="AJ176" i="12"/>
  <c r="AJ177" i="12"/>
  <c r="AJ178" i="12"/>
  <c r="AJ179" i="12"/>
  <c r="AJ180" i="12"/>
  <c r="AJ181" i="12"/>
  <c r="AJ182" i="12"/>
  <c r="AJ183" i="12"/>
  <c r="AJ184" i="12"/>
  <c r="AJ185" i="12"/>
  <c r="AJ186" i="12"/>
  <c r="AJ187" i="12"/>
  <c r="AJ188" i="12"/>
  <c r="AJ189" i="12"/>
  <c r="AJ190" i="12"/>
  <c r="AJ191" i="12"/>
  <c r="AJ192" i="12"/>
  <c r="AJ193" i="12"/>
  <c r="AJ194" i="12"/>
  <c r="AJ195" i="12"/>
  <c r="AJ196" i="12"/>
  <c r="AJ197" i="12"/>
  <c r="AJ198" i="12"/>
  <c r="AJ199" i="12"/>
  <c r="AJ200" i="12"/>
  <c r="AJ201" i="12"/>
  <c r="AJ202" i="12"/>
  <c r="AJ203" i="12"/>
  <c r="AJ204" i="12"/>
  <c r="AJ205" i="12"/>
  <c r="AJ206" i="12"/>
  <c r="AJ207" i="12"/>
  <c r="AJ208" i="12"/>
  <c r="AJ209" i="12"/>
  <c r="AJ210" i="12"/>
  <c r="AJ211" i="12"/>
  <c r="AJ212" i="12"/>
  <c r="AJ213" i="12"/>
  <c r="AJ214" i="12"/>
  <c r="AJ215" i="12"/>
  <c r="AJ216" i="12"/>
  <c r="AJ217" i="12"/>
  <c r="AJ218" i="12"/>
  <c r="AJ219" i="12"/>
  <c r="AJ220" i="12"/>
  <c r="AJ221" i="12"/>
  <c r="AJ222" i="12"/>
  <c r="AJ223" i="12"/>
  <c r="F12" i="2"/>
  <c r="A8" i="2"/>
  <c r="C8" i="2" l="1"/>
  <c r="I8" i="2" s="1"/>
  <c r="C9" i="2"/>
  <c r="I9" i="2" s="1"/>
  <c r="AK27" i="12"/>
  <c r="AK35" i="12"/>
  <c r="AK43" i="12"/>
  <c r="AK51" i="12"/>
  <c r="AK59" i="12"/>
  <c r="AK67" i="12"/>
  <c r="AK75" i="12"/>
  <c r="AK83" i="12"/>
  <c r="AK91" i="12"/>
  <c r="AK99" i="12"/>
  <c r="AK107" i="12"/>
  <c r="AK155" i="12"/>
  <c r="AK211" i="12"/>
  <c r="AK28" i="12"/>
  <c r="AK36" i="12"/>
  <c r="AK44" i="12"/>
  <c r="AK52" i="12"/>
  <c r="AK60" i="12"/>
  <c r="AK68" i="12"/>
  <c r="AK76" i="12"/>
  <c r="AK84" i="12"/>
  <c r="AK92" i="12"/>
  <c r="AK100" i="12"/>
  <c r="AK108" i="12"/>
  <c r="AK116" i="12"/>
  <c r="AK124" i="12"/>
  <c r="AK132" i="12"/>
  <c r="AK140" i="12"/>
  <c r="AK148" i="12"/>
  <c r="AK156" i="12"/>
  <c r="AK164" i="12"/>
  <c r="AK172" i="12"/>
  <c r="AK180" i="12"/>
  <c r="AK188" i="12"/>
  <c r="AK196" i="12"/>
  <c r="AK204" i="12"/>
  <c r="AK212" i="12"/>
  <c r="AK220" i="12"/>
  <c r="AK66" i="12"/>
  <c r="AK138" i="12"/>
  <c r="AK186" i="12"/>
  <c r="AK115" i="12"/>
  <c r="AK171" i="12"/>
  <c r="AK24" i="12"/>
  <c r="R24" i="12" s="1"/>
  <c r="AK29" i="12"/>
  <c r="AK37" i="12"/>
  <c r="AK45" i="12"/>
  <c r="AK53" i="12"/>
  <c r="AK61" i="12"/>
  <c r="AK69" i="12"/>
  <c r="AK77" i="12"/>
  <c r="AK85" i="12"/>
  <c r="AK93" i="12"/>
  <c r="AK101" i="12"/>
  <c r="AK109" i="12"/>
  <c r="AK117" i="12"/>
  <c r="AK125" i="12"/>
  <c r="AK133" i="12"/>
  <c r="AK141" i="12"/>
  <c r="AK149" i="12"/>
  <c r="AK157" i="12"/>
  <c r="AK165" i="12"/>
  <c r="AK173" i="12"/>
  <c r="AK181" i="12"/>
  <c r="AK189" i="12"/>
  <c r="AK197" i="12"/>
  <c r="AK205" i="12"/>
  <c r="AK213" i="12"/>
  <c r="AK221" i="12"/>
  <c r="AK26" i="12"/>
  <c r="AK122" i="12"/>
  <c r="AK194" i="12"/>
  <c r="AK163" i="12"/>
  <c r="AK219" i="12"/>
  <c r="AK30" i="12"/>
  <c r="AK38" i="12"/>
  <c r="AK46" i="12"/>
  <c r="AK54" i="12"/>
  <c r="AK62" i="12"/>
  <c r="AK70" i="12"/>
  <c r="AK78" i="12"/>
  <c r="AK86" i="12"/>
  <c r="AK94" i="12"/>
  <c r="AK102" i="12"/>
  <c r="AK110" i="12"/>
  <c r="AK118" i="12"/>
  <c r="AK126" i="12"/>
  <c r="AK134" i="12"/>
  <c r="AK142" i="12"/>
  <c r="AK150" i="12"/>
  <c r="AK158" i="12"/>
  <c r="AK166" i="12"/>
  <c r="AK174" i="12"/>
  <c r="AK182" i="12"/>
  <c r="AK190" i="12"/>
  <c r="AK198" i="12"/>
  <c r="AK206" i="12"/>
  <c r="AK214" i="12"/>
  <c r="AK222" i="12"/>
  <c r="AK39" i="12"/>
  <c r="AK47" i="12"/>
  <c r="AK55" i="12"/>
  <c r="AK71" i="12"/>
  <c r="AK87" i="12"/>
  <c r="AK103" i="12"/>
  <c r="AK111" i="12"/>
  <c r="AK127" i="12"/>
  <c r="AK143" i="12"/>
  <c r="AK151" i="12"/>
  <c r="AK167" i="12"/>
  <c r="AK183" i="12"/>
  <c r="AK199" i="12"/>
  <c r="AK215" i="12"/>
  <c r="AK223" i="12"/>
  <c r="AK160" i="12"/>
  <c r="AK184" i="12"/>
  <c r="AK208" i="12"/>
  <c r="AK50" i="12"/>
  <c r="AK82" i="12"/>
  <c r="AK114" i="12"/>
  <c r="AK162" i="12"/>
  <c r="AK147" i="12"/>
  <c r="AK195" i="12"/>
  <c r="AK31" i="12"/>
  <c r="AK63" i="12"/>
  <c r="AK79" i="12"/>
  <c r="AK95" i="12"/>
  <c r="AK119" i="12"/>
  <c r="AK135" i="12"/>
  <c r="AK159" i="12"/>
  <c r="AK175" i="12"/>
  <c r="AK191" i="12"/>
  <c r="AK207" i="12"/>
  <c r="AK152" i="12"/>
  <c r="AK176" i="12"/>
  <c r="AK200" i="12"/>
  <c r="AK34" i="12"/>
  <c r="AK74" i="12"/>
  <c r="AK106" i="12"/>
  <c r="AK154" i="12"/>
  <c r="AK202" i="12"/>
  <c r="AK139" i="12"/>
  <c r="AK187" i="12"/>
  <c r="AK32" i="12"/>
  <c r="AK40" i="12"/>
  <c r="AK48" i="12"/>
  <c r="AK56" i="12"/>
  <c r="AK64" i="12"/>
  <c r="AK72" i="12"/>
  <c r="AK80" i="12"/>
  <c r="AK88" i="12"/>
  <c r="AK96" i="12"/>
  <c r="AK104" i="12"/>
  <c r="AK112" i="12"/>
  <c r="AK120" i="12"/>
  <c r="AK128" i="12"/>
  <c r="AK136" i="12"/>
  <c r="AK144" i="12"/>
  <c r="AK168" i="12"/>
  <c r="AK192" i="12"/>
  <c r="AK216" i="12"/>
  <c r="AK58" i="12"/>
  <c r="AK98" i="12"/>
  <c r="AK146" i="12"/>
  <c r="AK178" i="12"/>
  <c r="AK210" i="12"/>
  <c r="AK123" i="12"/>
  <c r="AK179" i="12"/>
  <c r="AK25" i="12"/>
  <c r="AK33" i="12"/>
  <c r="AK41" i="12"/>
  <c r="AK49" i="12"/>
  <c r="AK57" i="12"/>
  <c r="AK65" i="12"/>
  <c r="AK73" i="12"/>
  <c r="AK81" i="12"/>
  <c r="AK89" i="12"/>
  <c r="AK97" i="12"/>
  <c r="AK105" i="12"/>
  <c r="AK113" i="12"/>
  <c r="AK121" i="12"/>
  <c r="AK129" i="12"/>
  <c r="AK137" i="12"/>
  <c r="AK145" i="12"/>
  <c r="AK153" i="12"/>
  <c r="AK161" i="12"/>
  <c r="AK169" i="12"/>
  <c r="AK177" i="12"/>
  <c r="AK185" i="12"/>
  <c r="AK193" i="12"/>
  <c r="AK201" i="12"/>
  <c r="AK209" i="12"/>
  <c r="AK217" i="12"/>
  <c r="AK42" i="12"/>
  <c r="AK90" i="12"/>
  <c r="AK130" i="12"/>
  <c r="AK170" i="12"/>
  <c r="AK218" i="12"/>
  <c r="AK131" i="12"/>
  <c r="AK203" i="12"/>
  <c r="L9" i="2" l="1"/>
  <c r="Q9" i="2"/>
  <c r="L8" i="2"/>
  <c r="L15" i="12" l="1"/>
  <c r="M15" i="12" l="1"/>
  <c r="N15" i="12" s="1"/>
  <c r="O15" i="12" s="1"/>
  <c r="Q183" i="12"/>
  <c r="Z183" i="12" s="1"/>
  <c r="P183" i="12"/>
  <c r="J183" i="12"/>
  <c r="Q182" i="12"/>
  <c r="Z182" i="12" s="1"/>
  <c r="P182" i="12"/>
  <c r="J182" i="12"/>
  <c r="Q181" i="12"/>
  <c r="Z181" i="12" s="1"/>
  <c r="P181" i="12"/>
  <c r="J181" i="12"/>
  <c r="Q180" i="12"/>
  <c r="Z180" i="12" s="1"/>
  <c r="P180" i="12"/>
  <c r="J180" i="12"/>
  <c r="Q179" i="12"/>
  <c r="Z179" i="12" s="1"/>
  <c r="P179" i="12"/>
  <c r="J179" i="12"/>
  <c r="Q178" i="12"/>
  <c r="Z178" i="12" s="1"/>
  <c r="P178" i="12"/>
  <c r="J178" i="12"/>
  <c r="Q177" i="12"/>
  <c r="Z177" i="12" s="1"/>
  <c r="P177" i="12"/>
  <c r="J177" i="12"/>
  <c r="Q176" i="12"/>
  <c r="Z176" i="12" s="1"/>
  <c r="P176" i="12"/>
  <c r="J176" i="12"/>
  <c r="Q175" i="12"/>
  <c r="Z175" i="12" s="1"/>
  <c r="P175" i="12"/>
  <c r="J175" i="12"/>
  <c r="Q174" i="12"/>
  <c r="Z174" i="12" s="1"/>
  <c r="P174" i="12"/>
  <c r="J174" i="12"/>
  <c r="Q173" i="12"/>
  <c r="Z173" i="12" s="1"/>
  <c r="P173" i="12"/>
  <c r="J173" i="12"/>
  <c r="Q172" i="12"/>
  <c r="Z172" i="12" s="1"/>
  <c r="P172" i="12"/>
  <c r="J172" i="12"/>
  <c r="Q171" i="12"/>
  <c r="Z171" i="12" s="1"/>
  <c r="P171" i="12"/>
  <c r="J171" i="12"/>
  <c r="Q170" i="12"/>
  <c r="Z170" i="12" s="1"/>
  <c r="P170" i="12"/>
  <c r="J170" i="12"/>
  <c r="Q197" i="12"/>
  <c r="Z197" i="12" s="1"/>
  <c r="P197" i="12"/>
  <c r="J197" i="12"/>
  <c r="Q196" i="12"/>
  <c r="Z196" i="12" s="1"/>
  <c r="P196" i="12"/>
  <c r="J196" i="12"/>
  <c r="Q195" i="12"/>
  <c r="Z195" i="12" s="1"/>
  <c r="P195" i="12"/>
  <c r="J195" i="12"/>
  <c r="Q194" i="12"/>
  <c r="Z194" i="12" s="1"/>
  <c r="P194" i="12"/>
  <c r="J194" i="12"/>
  <c r="Q193" i="12"/>
  <c r="Z193" i="12" s="1"/>
  <c r="P193" i="12"/>
  <c r="J193" i="12"/>
  <c r="Q192" i="12"/>
  <c r="Z192" i="12" s="1"/>
  <c r="P192" i="12"/>
  <c r="J192" i="12"/>
  <c r="Q191" i="12"/>
  <c r="Z191" i="12" s="1"/>
  <c r="P191" i="12"/>
  <c r="J191" i="12"/>
  <c r="Q190" i="12"/>
  <c r="Z190" i="12" s="1"/>
  <c r="P190" i="12"/>
  <c r="J190" i="12"/>
  <c r="Q189" i="12"/>
  <c r="Z189" i="12" s="1"/>
  <c r="P189" i="12"/>
  <c r="J189" i="12"/>
  <c r="Q188" i="12"/>
  <c r="Z188" i="12" s="1"/>
  <c r="P188" i="12"/>
  <c r="J188" i="12"/>
  <c r="Q187" i="12"/>
  <c r="Z187" i="12" s="1"/>
  <c r="P187" i="12"/>
  <c r="J187" i="12"/>
  <c r="Q186" i="12"/>
  <c r="Z186" i="12" s="1"/>
  <c r="P186" i="12"/>
  <c r="J186" i="12"/>
  <c r="Q185" i="12"/>
  <c r="Z185" i="12" s="1"/>
  <c r="P185" i="12"/>
  <c r="J185" i="12"/>
  <c r="Q184" i="12"/>
  <c r="Z184" i="12" s="1"/>
  <c r="P184" i="12"/>
  <c r="J184" i="12"/>
  <c r="Q211" i="12"/>
  <c r="Z211" i="12" s="1"/>
  <c r="P211" i="12"/>
  <c r="J211" i="12"/>
  <c r="R211" i="12" s="1"/>
  <c r="Q210" i="12"/>
  <c r="Z210" i="12" s="1"/>
  <c r="P210" i="12"/>
  <c r="J210" i="12"/>
  <c r="R210" i="12" s="1"/>
  <c r="Q209" i="12"/>
  <c r="Z209" i="12" s="1"/>
  <c r="P209" i="12"/>
  <c r="J209" i="12"/>
  <c r="R209" i="12" s="1"/>
  <c r="Q208" i="12"/>
  <c r="Z208" i="12" s="1"/>
  <c r="P208" i="12"/>
  <c r="J208" i="12"/>
  <c r="Q207" i="12"/>
  <c r="Z207" i="12" s="1"/>
  <c r="P207" i="12"/>
  <c r="J207" i="12"/>
  <c r="Q206" i="12"/>
  <c r="Z206" i="12" s="1"/>
  <c r="P206" i="12"/>
  <c r="J206" i="12"/>
  <c r="Q205" i="12"/>
  <c r="Z205" i="12" s="1"/>
  <c r="P205" i="12"/>
  <c r="J205" i="12"/>
  <c r="Q204" i="12"/>
  <c r="Z204" i="12" s="1"/>
  <c r="P204" i="12"/>
  <c r="J204" i="12"/>
  <c r="Q203" i="12"/>
  <c r="Z203" i="12" s="1"/>
  <c r="P203" i="12"/>
  <c r="J203" i="12"/>
  <c r="Q202" i="12"/>
  <c r="Z202" i="12" s="1"/>
  <c r="P202" i="12"/>
  <c r="J202" i="12"/>
  <c r="Q201" i="12"/>
  <c r="Z201" i="12" s="1"/>
  <c r="P201" i="12"/>
  <c r="J201" i="12"/>
  <c r="Q200" i="12"/>
  <c r="Z200" i="12" s="1"/>
  <c r="P200" i="12"/>
  <c r="J200" i="12"/>
  <c r="Q199" i="12"/>
  <c r="Z199" i="12" s="1"/>
  <c r="P199" i="12"/>
  <c r="J199" i="12"/>
  <c r="Q198" i="12"/>
  <c r="Z198" i="12" s="1"/>
  <c r="P198" i="12"/>
  <c r="J198" i="12"/>
  <c r="Q133" i="12"/>
  <c r="Z133" i="12" s="1"/>
  <c r="P133" i="12"/>
  <c r="J133" i="12"/>
  <c r="Q132" i="12"/>
  <c r="Z132" i="12" s="1"/>
  <c r="P132" i="12"/>
  <c r="J132" i="12"/>
  <c r="Q131" i="12"/>
  <c r="Z131" i="12" s="1"/>
  <c r="P131" i="12"/>
  <c r="J131" i="12"/>
  <c r="Q130" i="12"/>
  <c r="Z130" i="12" s="1"/>
  <c r="P130" i="12"/>
  <c r="J130" i="12"/>
  <c r="Q129" i="12"/>
  <c r="Z129" i="12" s="1"/>
  <c r="P129" i="12"/>
  <c r="J129" i="12"/>
  <c r="Q128" i="12"/>
  <c r="Z128" i="12" s="1"/>
  <c r="P128" i="12"/>
  <c r="J128" i="12"/>
  <c r="Q127" i="12"/>
  <c r="Z127" i="12" s="1"/>
  <c r="P127" i="12"/>
  <c r="J127" i="12"/>
  <c r="Q126" i="12"/>
  <c r="Z126" i="12" s="1"/>
  <c r="P126" i="12"/>
  <c r="J126" i="12"/>
  <c r="Q125" i="12"/>
  <c r="Z125" i="12" s="1"/>
  <c r="P125" i="12"/>
  <c r="J125" i="12"/>
  <c r="Q124" i="12"/>
  <c r="Z124" i="12" s="1"/>
  <c r="P124" i="12"/>
  <c r="J124" i="12"/>
  <c r="Q143" i="12"/>
  <c r="Z143" i="12" s="1"/>
  <c r="P143" i="12"/>
  <c r="J143" i="12"/>
  <c r="Q142" i="12"/>
  <c r="Z142" i="12" s="1"/>
  <c r="P142" i="12"/>
  <c r="J142" i="12"/>
  <c r="Q141" i="12"/>
  <c r="Z141" i="12" s="1"/>
  <c r="P141" i="12"/>
  <c r="J141" i="12"/>
  <c r="Q140" i="12"/>
  <c r="Z140" i="12" s="1"/>
  <c r="P140" i="12"/>
  <c r="J140" i="12"/>
  <c r="Q139" i="12"/>
  <c r="Z139" i="12" s="1"/>
  <c r="P139" i="12"/>
  <c r="J139" i="12"/>
  <c r="Q138" i="12"/>
  <c r="Z138" i="12" s="1"/>
  <c r="P138" i="12"/>
  <c r="J138" i="12"/>
  <c r="Q137" i="12"/>
  <c r="Z137" i="12" s="1"/>
  <c r="P137" i="12"/>
  <c r="J137" i="12"/>
  <c r="Q136" i="12"/>
  <c r="Z136" i="12" s="1"/>
  <c r="P136" i="12"/>
  <c r="J136" i="12"/>
  <c r="Q135" i="12"/>
  <c r="Z135" i="12" s="1"/>
  <c r="P135" i="12"/>
  <c r="J135" i="12"/>
  <c r="Q134" i="12"/>
  <c r="Z134" i="12" s="1"/>
  <c r="P134" i="12"/>
  <c r="J134" i="12"/>
  <c r="Q153" i="12"/>
  <c r="Z153" i="12" s="1"/>
  <c r="P153" i="12"/>
  <c r="J153" i="12"/>
  <c r="Q152" i="12"/>
  <c r="Z152" i="12" s="1"/>
  <c r="P152" i="12"/>
  <c r="J152" i="12"/>
  <c r="Q151" i="12"/>
  <c r="Z151" i="12" s="1"/>
  <c r="P151" i="12"/>
  <c r="J151" i="12"/>
  <c r="Q150" i="12"/>
  <c r="Z150" i="12" s="1"/>
  <c r="P150" i="12"/>
  <c r="J150" i="12"/>
  <c r="Q149" i="12"/>
  <c r="Z149" i="12" s="1"/>
  <c r="P149" i="12"/>
  <c r="J149" i="12"/>
  <c r="Q148" i="12"/>
  <c r="Z148" i="12" s="1"/>
  <c r="P148" i="12"/>
  <c r="J148" i="12"/>
  <c r="Q147" i="12"/>
  <c r="Z147" i="12" s="1"/>
  <c r="P147" i="12"/>
  <c r="J147" i="12"/>
  <c r="Q146" i="12"/>
  <c r="Z146" i="12" s="1"/>
  <c r="P146" i="12"/>
  <c r="J146" i="12"/>
  <c r="Q145" i="12"/>
  <c r="Z145" i="12" s="1"/>
  <c r="P145" i="12"/>
  <c r="J145" i="12"/>
  <c r="Q144" i="12"/>
  <c r="Z144" i="12" s="1"/>
  <c r="P144" i="12"/>
  <c r="J144" i="12"/>
  <c r="Q163" i="12"/>
  <c r="Z163" i="12" s="1"/>
  <c r="P163" i="12"/>
  <c r="J163" i="12"/>
  <c r="Q162" i="12"/>
  <c r="Z162" i="12" s="1"/>
  <c r="P162" i="12"/>
  <c r="J162" i="12"/>
  <c r="Q161" i="12"/>
  <c r="Z161" i="12" s="1"/>
  <c r="P161" i="12"/>
  <c r="J161" i="12"/>
  <c r="Q160" i="12"/>
  <c r="Z160" i="12" s="1"/>
  <c r="P160" i="12"/>
  <c r="J160" i="12"/>
  <c r="Q159" i="12"/>
  <c r="Z159" i="12" s="1"/>
  <c r="P159" i="12"/>
  <c r="J159" i="12"/>
  <c r="Q158" i="12"/>
  <c r="Z158" i="12" s="1"/>
  <c r="P158" i="12"/>
  <c r="J158" i="12"/>
  <c r="Q157" i="12"/>
  <c r="Z157" i="12" s="1"/>
  <c r="P157" i="12"/>
  <c r="J157" i="12"/>
  <c r="Q156" i="12"/>
  <c r="Z156" i="12" s="1"/>
  <c r="P156" i="12"/>
  <c r="J156" i="12"/>
  <c r="Q155" i="12"/>
  <c r="Z155" i="12" s="1"/>
  <c r="P155" i="12"/>
  <c r="J155" i="12"/>
  <c r="Q154" i="12"/>
  <c r="Z154" i="12" s="1"/>
  <c r="P154" i="12"/>
  <c r="AL154" i="12" s="1"/>
  <c r="J154" i="12"/>
  <c r="Q215" i="12"/>
  <c r="Z215" i="12" s="1"/>
  <c r="P215" i="12"/>
  <c r="J215" i="12"/>
  <c r="R215" i="12" s="1"/>
  <c r="Q214" i="12"/>
  <c r="Z214" i="12" s="1"/>
  <c r="P214" i="12"/>
  <c r="J214" i="12"/>
  <c r="R214" i="12" s="1"/>
  <c r="Q213" i="12"/>
  <c r="Z213" i="12" s="1"/>
  <c r="P213" i="12"/>
  <c r="J213" i="12"/>
  <c r="R213" i="12" s="1"/>
  <c r="Q212" i="12"/>
  <c r="Z212" i="12" s="1"/>
  <c r="P212" i="12"/>
  <c r="J212" i="12"/>
  <c r="R212" i="12" s="1"/>
  <c r="Q169" i="12"/>
  <c r="Z169" i="12" s="1"/>
  <c r="P169" i="12"/>
  <c r="J169" i="12"/>
  <c r="Q168" i="12"/>
  <c r="Z168" i="12" s="1"/>
  <c r="P168" i="12"/>
  <c r="J168" i="12"/>
  <c r="Q167" i="12"/>
  <c r="Z167" i="12" s="1"/>
  <c r="P167" i="12"/>
  <c r="J167" i="12"/>
  <c r="Q166" i="12"/>
  <c r="Z166" i="12" s="1"/>
  <c r="P166" i="12"/>
  <c r="J166" i="12"/>
  <c r="Q165" i="12"/>
  <c r="Z165" i="12" s="1"/>
  <c r="P165" i="12"/>
  <c r="J165" i="12"/>
  <c r="Q164" i="12"/>
  <c r="Z164" i="12" s="1"/>
  <c r="P164" i="12"/>
  <c r="J164" i="12"/>
  <c r="U18" i="12"/>
  <c r="U17" i="12"/>
  <c r="U16" i="12"/>
  <c r="U20" i="12" s="1"/>
  <c r="P19" i="12"/>
  <c r="K16" i="12"/>
  <c r="K20" i="12" s="1"/>
  <c r="O18" i="12"/>
  <c r="N18" i="12"/>
  <c r="M18" i="12"/>
  <c r="L18" i="12"/>
  <c r="K18" i="12"/>
  <c r="O17" i="12"/>
  <c r="N17" i="12"/>
  <c r="M17" i="12"/>
  <c r="L17" i="12"/>
  <c r="K17" i="12"/>
  <c r="AI213" i="12" l="1"/>
  <c r="R198" i="12"/>
  <c r="AI206" i="12"/>
  <c r="R191" i="12"/>
  <c r="AI186" i="12"/>
  <c r="R171" i="12"/>
  <c r="R179" i="12"/>
  <c r="AI194" i="12"/>
  <c r="AI184" i="12"/>
  <c r="R169" i="12"/>
  <c r="AI172" i="12"/>
  <c r="R157" i="12"/>
  <c r="AI160" i="12"/>
  <c r="R145" i="12"/>
  <c r="AI168" i="12"/>
  <c r="R153" i="12"/>
  <c r="AI156" i="12"/>
  <c r="R141" i="12"/>
  <c r="AI144" i="12"/>
  <c r="R129" i="12"/>
  <c r="R201" i="12"/>
  <c r="AI216" i="12"/>
  <c r="AI221" i="12"/>
  <c r="R206" i="12"/>
  <c r="AI201" i="12"/>
  <c r="R186" i="12"/>
  <c r="AI209" i="12"/>
  <c r="R194" i="12"/>
  <c r="AI189" i="12"/>
  <c r="R174" i="12"/>
  <c r="AI197" i="12"/>
  <c r="R182" i="12"/>
  <c r="AI181" i="12"/>
  <c r="R166" i="12"/>
  <c r="AI169" i="12"/>
  <c r="R154" i="12"/>
  <c r="AM154" i="12" s="1"/>
  <c r="AI153" i="12"/>
  <c r="R138" i="12"/>
  <c r="AI141" i="12"/>
  <c r="R126" i="12"/>
  <c r="R203" i="12"/>
  <c r="AI218" i="12"/>
  <c r="AI179" i="12"/>
  <c r="R164" i="12"/>
  <c r="AI175" i="12"/>
  <c r="R160" i="12"/>
  <c r="AI163" i="12"/>
  <c r="R148" i="12"/>
  <c r="AI151" i="12"/>
  <c r="R136" i="12"/>
  <c r="AI139" i="12"/>
  <c r="R124" i="12"/>
  <c r="AI147" i="12"/>
  <c r="R132" i="12"/>
  <c r="R189" i="12"/>
  <c r="AI204" i="12"/>
  <c r="AI212" i="12"/>
  <c r="R197" i="12"/>
  <c r="R177" i="12"/>
  <c r="AI192" i="12"/>
  <c r="AI177" i="12"/>
  <c r="R162" i="12"/>
  <c r="AI165" i="12"/>
  <c r="R150" i="12"/>
  <c r="AI166" i="12"/>
  <c r="R151" i="12"/>
  <c r="AI173" i="12"/>
  <c r="R158" i="12"/>
  <c r="AI161" i="12"/>
  <c r="R146" i="12"/>
  <c r="AI149" i="12"/>
  <c r="R134" i="12"/>
  <c r="AI157" i="12"/>
  <c r="R142" i="12"/>
  <c r="AI145" i="12"/>
  <c r="R130" i="12"/>
  <c r="AI222" i="12"/>
  <c r="R207" i="12"/>
  <c r="AI202" i="12"/>
  <c r="R187" i="12"/>
  <c r="R195" i="12"/>
  <c r="AI210" i="12"/>
  <c r="AI190" i="12"/>
  <c r="R175" i="12"/>
  <c r="AI198" i="12"/>
  <c r="R183" i="12"/>
  <c r="R155" i="12"/>
  <c r="AI170" i="12"/>
  <c r="R139" i="12"/>
  <c r="AI154" i="12"/>
  <c r="AI214" i="12"/>
  <c r="R199" i="12"/>
  <c r="AI207" i="12"/>
  <c r="R192" i="12"/>
  <c r="AI195" i="12"/>
  <c r="R180" i="12"/>
  <c r="AI180" i="12"/>
  <c r="R165" i="12"/>
  <c r="AI176" i="12"/>
  <c r="R161" i="12"/>
  <c r="AI164" i="12"/>
  <c r="R149" i="12"/>
  <c r="R137" i="12"/>
  <c r="AI152" i="12"/>
  <c r="AI140" i="12"/>
  <c r="R125" i="12"/>
  <c r="AI148" i="12"/>
  <c r="R133" i="12"/>
  <c r="AI217" i="12"/>
  <c r="R202" i="12"/>
  <c r="AI205" i="12"/>
  <c r="R190" i="12"/>
  <c r="AI185" i="12"/>
  <c r="R170" i="12"/>
  <c r="AI193" i="12"/>
  <c r="R178" i="12"/>
  <c r="AI183" i="12"/>
  <c r="R168" i="12"/>
  <c r="AI171" i="12"/>
  <c r="R156" i="12"/>
  <c r="AI159" i="12"/>
  <c r="R144" i="12"/>
  <c r="AI167" i="12"/>
  <c r="R152" i="12"/>
  <c r="AI155" i="12"/>
  <c r="R140" i="12"/>
  <c r="AI143" i="12"/>
  <c r="R128" i="12"/>
  <c r="AI215" i="12"/>
  <c r="R200" i="12"/>
  <c r="AI220" i="12"/>
  <c r="R205" i="12"/>
  <c r="AI200" i="12"/>
  <c r="R185" i="12"/>
  <c r="R193" i="12"/>
  <c r="AI208" i="12"/>
  <c r="AI188" i="12"/>
  <c r="R173" i="12"/>
  <c r="AI196" i="12"/>
  <c r="R181" i="12"/>
  <c r="AI182" i="12"/>
  <c r="R167" i="12"/>
  <c r="R163" i="12"/>
  <c r="AI178" i="12"/>
  <c r="AI142" i="12"/>
  <c r="R127" i="12"/>
  <c r="AI219" i="12"/>
  <c r="R204" i="12"/>
  <c r="AI199" i="12"/>
  <c r="R184" i="12"/>
  <c r="AI187" i="12"/>
  <c r="R172" i="12"/>
  <c r="AI174" i="12"/>
  <c r="R159" i="12"/>
  <c r="AI162" i="12"/>
  <c r="R147" i="12"/>
  <c r="AI150" i="12"/>
  <c r="R135" i="12"/>
  <c r="AI158" i="12"/>
  <c r="R143" i="12"/>
  <c r="R131" i="12"/>
  <c r="AI146" i="12"/>
  <c r="AI223" i="12"/>
  <c r="R208" i="12"/>
  <c r="AI203" i="12"/>
  <c r="R188" i="12"/>
  <c r="AI211" i="12"/>
  <c r="R196" i="12"/>
  <c r="AI191" i="12"/>
  <c r="R176" i="12"/>
  <c r="AO125" i="12"/>
  <c r="AN125" i="12"/>
  <c r="V130" i="12"/>
  <c r="AL130" i="12"/>
  <c r="V184" i="12"/>
  <c r="AL184" i="12"/>
  <c r="V174" i="12"/>
  <c r="AL174" i="12"/>
  <c r="V168" i="12"/>
  <c r="AL168" i="12"/>
  <c r="V161" i="12"/>
  <c r="AL161" i="12"/>
  <c r="AO144" i="12"/>
  <c r="AN144" i="12"/>
  <c r="V149" i="12"/>
  <c r="AL149" i="12"/>
  <c r="AO128" i="12"/>
  <c r="AN128" i="12"/>
  <c r="AO200" i="12"/>
  <c r="AN200" i="12"/>
  <c r="V202" i="12"/>
  <c r="AL202" i="12"/>
  <c r="AO205" i="12"/>
  <c r="AN205" i="12"/>
  <c r="V207" i="12"/>
  <c r="AL207" i="12"/>
  <c r="AO210" i="12"/>
  <c r="AN210" i="12"/>
  <c r="V187" i="12"/>
  <c r="AL187" i="12"/>
  <c r="AO190" i="12"/>
  <c r="AN190" i="12"/>
  <c r="V195" i="12"/>
  <c r="AL195" i="12"/>
  <c r="AO170" i="12"/>
  <c r="AN170" i="12"/>
  <c r="AO177" i="12"/>
  <c r="AN177" i="12"/>
  <c r="AO166" i="12"/>
  <c r="AN166" i="12"/>
  <c r="V213" i="12"/>
  <c r="AL213" i="12"/>
  <c r="AO154" i="12"/>
  <c r="AN154" i="12"/>
  <c r="V156" i="12"/>
  <c r="AL156" i="12"/>
  <c r="AO159" i="12"/>
  <c r="AN159" i="12"/>
  <c r="V144" i="12"/>
  <c r="AL144" i="12"/>
  <c r="AO147" i="12"/>
  <c r="AN147" i="12"/>
  <c r="V152" i="12"/>
  <c r="AL152" i="12"/>
  <c r="AO135" i="12"/>
  <c r="AN135" i="12"/>
  <c r="V140" i="12"/>
  <c r="AL140" i="12"/>
  <c r="AO143" i="12"/>
  <c r="AN143" i="12"/>
  <c r="V128" i="12"/>
  <c r="AL128" i="12"/>
  <c r="AO131" i="12"/>
  <c r="AN131" i="12"/>
  <c r="V200" i="12"/>
  <c r="AL200" i="12"/>
  <c r="V205" i="12"/>
  <c r="AL205" i="12"/>
  <c r="V210" i="12"/>
  <c r="AL210" i="12"/>
  <c r="AO185" i="12"/>
  <c r="AN185" i="12"/>
  <c r="V190" i="12"/>
  <c r="AL190" i="12"/>
  <c r="AO193" i="12"/>
  <c r="AN193" i="12"/>
  <c r="V170" i="12"/>
  <c r="AL170" i="12"/>
  <c r="V177" i="12"/>
  <c r="AL177" i="12"/>
  <c r="AO182" i="12"/>
  <c r="AN182" i="12"/>
  <c r="V165" i="12"/>
  <c r="AL165" i="12"/>
  <c r="V142" i="12"/>
  <c r="AL142" i="12"/>
  <c r="AO138" i="12"/>
  <c r="AN138" i="12"/>
  <c r="AO126" i="12"/>
  <c r="AN126" i="12"/>
  <c r="V131" i="12"/>
  <c r="AL131" i="12"/>
  <c r="V185" i="12"/>
  <c r="AL185" i="12"/>
  <c r="AO180" i="12"/>
  <c r="AN180" i="12"/>
  <c r="V182" i="12"/>
  <c r="AL182" i="12"/>
  <c r="AO164" i="12"/>
  <c r="AN164" i="12"/>
  <c r="V169" i="12"/>
  <c r="AL169" i="12"/>
  <c r="AO214" i="12"/>
  <c r="AN214" i="12"/>
  <c r="AO157" i="12"/>
  <c r="AN157" i="12"/>
  <c r="V162" i="12"/>
  <c r="AL162" i="12"/>
  <c r="AO145" i="12"/>
  <c r="AN145" i="12"/>
  <c r="V150" i="12"/>
  <c r="AL150" i="12"/>
  <c r="AO153" i="12"/>
  <c r="AN153" i="12"/>
  <c r="V138" i="12"/>
  <c r="AL138" i="12"/>
  <c r="AO141" i="12"/>
  <c r="AN141" i="12"/>
  <c r="V126" i="12"/>
  <c r="AL126" i="12"/>
  <c r="AO129" i="12"/>
  <c r="AN129" i="12"/>
  <c r="V198" i="12"/>
  <c r="AL198" i="12"/>
  <c r="AO201" i="12"/>
  <c r="AN201" i="12"/>
  <c r="V203" i="12"/>
  <c r="AL203" i="12"/>
  <c r="AO206" i="12"/>
  <c r="AN206" i="12"/>
  <c r="V208" i="12"/>
  <c r="AL208" i="12"/>
  <c r="AO211" i="12"/>
  <c r="AN211" i="12"/>
  <c r="V188" i="12"/>
  <c r="AL188" i="12"/>
  <c r="AO191" i="12"/>
  <c r="AN191" i="12"/>
  <c r="V196" i="12"/>
  <c r="AL196" i="12"/>
  <c r="AO171" i="12"/>
  <c r="AN171" i="12"/>
  <c r="V173" i="12"/>
  <c r="AL173" i="12"/>
  <c r="V175" i="12"/>
  <c r="AL175" i="12"/>
  <c r="AO178" i="12"/>
  <c r="AN178" i="12"/>
  <c r="V180" i="12"/>
  <c r="AL180" i="12"/>
  <c r="AO202" i="12"/>
  <c r="AN202" i="12"/>
  <c r="AO207" i="12"/>
  <c r="AN207" i="12"/>
  <c r="AO187" i="12"/>
  <c r="AN187" i="12"/>
  <c r="V192" i="12"/>
  <c r="AL192" i="12"/>
  <c r="AO195" i="12"/>
  <c r="AN195" i="12"/>
  <c r="V172" i="12"/>
  <c r="AL172" i="12"/>
  <c r="V179" i="12"/>
  <c r="AL179" i="12"/>
  <c r="AO169" i="12"/>
  <c r="AN169" i="12"/>
  <c r="AO162" i="12"/>
  <c r="AN162" i="12"/>
  <c r="V164" i="12"/>
  <c r="AL164" i="12"/>
  <c r="AO167" i="12"/>
  <c r="AN167" i="12"/>
  <c r="V214" i="12"/>
  <c r="AL214" i="12"/>
  <c r="V154" i="12"/>
  <c r="V157" i="12"/>
  <c r="AL157" i="12"/>
  <c r="AO160" i="12"/>
  <c r="AN160" i="12"/>
  <c r="V145" i="12"/>
  <c r="AL145" i="12"/>
  <c r="AO148" i="12"/>
  <c r="AN148" i="12"/>
  <c r="V153" i="12"/>
  <c r="AL153" i="12"/>
  <c r="AO136" i="12"/>
  <c r="AN136" i="12"/>
  <c r="V141" i="12"/>
  <c r="AL141" i="12"/>
  <c r="AO124" i="12"/>
  <c r="AN124" i="12"/>
  <c r="V129" i="12"/>
  <c r="AL129" i="12"/>
  <c r="AO132" i="12"/>
  <c r="AN132" i="12"/>
  <c r="V201" i="12"/>
  <c r="AL201" i="12"/>
  <c r="V206" i="12"/>
  <c r="AL206" i="12"/>
  <c r="V211" i="12"/>
  <c r="AL211" i="12"/>
  <c r="AO186" i="12"/>
  <c r="AN186" i="12"/>
  <c r="V191" i="12"/>
  <c r="AL191" i="12"/>
  <c r="AO194" i="12"/>
  <c r="AN194" i="12"/>
  <c r="V171" i="12"/>
  <c r="AL171" i="12"/>
  <c r="V178" i="12"/>
  <c r="AL178" i="12"/>
  <c r="AO183" i="12"/>
  <c r="AN183" i="12"/>
  <c r="V134" i="12"/>
  <c r="AL134" i="12"/>
  <c r="AO213" i="12"/>
  <c r="AN213" i="12"/>
  <c r="AO156" i="12"/>
  <c r="AN156" i="12"/>
  <c r="V147" i="12"/>
  <c r="AL147" i="12"/>
  <c r="V143" i="12"/>
  <c r="AL143" i="12"/>
  <c r="AO203" i="12"/>
  <c r="AN203" i="12"/>
  <c r="AO208" i="12"/>
  <c r="AN208" i="12"/>
  <c r="AO188" i="12"/>
  <c r="AN188" i="12"/>
  <c r="V193" i="12"/>
  <c r="AL193" i="12"/>
  <c r="AO173" i="12"/>
  <c r="AN173" i="12"/>
  <c r="V167" i="12"/>
  <c r="AL167" i="12"/>
  <c r="AO212" i="12"/>
  <c r="AN212" i="12"/>
  <c r="AO155" i="12"/>
  <c r="AN155" i="12"/>
  <c r="V160" i="12"/>
  <c r="AL160" i="12"/>
  <c r="AO163" i="12"/>
  <c r="AN163" i="12"/>
  <c r="V148" i="12"/>
  <c r="AL148" i="12"/>
  <c r="AO151" i="12"/>
  <c r="AN151" i="12"/>
  <c r="V136" i="12"/>
  <c r="AL136" i="12"/>
  <c r="AO139" i="12"/>
  <c r="AN139" i="12"/>
  <c r="V124" i="12"/>
  <c r="AL124" i="12"/>
  <c r="AO127" i="12"/>
  <c r="AN127" i="12"/>
  <c r="V132" i="12"/>
  <c r="AL132" i="12"/>
  <c r="AO199" i="12"/>
  <c r="AN199" i="12"/>
  <c r="AO204" i="12"/>
  <c r="AN204" i="12"/>
  <c r="AO209" i="12"/>
  <c r="AN209" i="12"/>
  <c r="V186" i="12"/>
  <c r="AL186" i="12"/>
  <c r="AO189" i="12"/>
  <c r="AN189" i="12"/>
  <c r="V194" i="12"/>
  <c r="AL194" i="12"/>
  <c r="AO197" i="12"/>
  <c r="AN197" i="12"/>
  <c r="AO176" i="12"/>
  <c r="AN176" i="12"/>
  <c r="AO181" i="12"/>
  <c r="AN181" i="12"/>
  <c r="V183" i="12"/>
  <c r="AL183" i="12"/>
  <c r="AO168" i="12"/>
  <c r="AN168" i="12"/>
  <c r="V215" i="12"/>
  <c r="AL215" i="12"/>
  <c r="V158" i="12"/>
  <c r="AL158" i="12"/>
  <c r="AO161" i="12"/>
  <c r="AN161" i="12"/>
  <c r="V146" i="12"/>
  <c r="AL146" i="12"/>
  <c r="AO149" i="12"/>
  <c r="AN149" i="12"/>
  <c r="AO137" i="12"/>
  <c r="AN137" i="12"/>
  <c r="AO133" i="12"/>
  <c r="AN133" i="12"/>
  <c r="AO152" i="12"/>
  <c r="AN152" i="12"/>
  <c r="V137" i="12"/>
  <c r="AL137" i="12"/>
  <c r="AO140" i="12"/>
  <c r="AN140" i="12"/>
  <c r="V125" i="12"/>
  <c r="AL125" i="12"/>
  <c r="V133" i="12"/>
  <c r="AL133" i="12"/>
  <c r="V166" i="12"/>
  <c r="AL166" i="12"/>
  <c r="V159" i="12"/>
  <c r="AL159" i="12"/>
  <c r="AO150" i="12"/>
  <c r="AN150" i="12"/>
  <c r="V135" i="12"/>
  <c r="AL135" i="12"/>
  <c r="AO198" i="12"/>
  <c r="AN198" i="12"/>
  <c r="AO196" i="12"/>
  <c r="AN196" i="12"/>
  <c r="AO175" i="12"/>
  <c r="AN175" i="12"/>
  <c r="AO165" i="12"/>
  <c r="AN165" i="12"/>
  <c r="V212" i="12"/>
  <c r="AL212" i="12"/>
  <c r="AO215" i="12"/>
  <c r="AN215" i="12"/>
  <c r="V155" i="12"/>
  <c r="AL155" i="12"/>
  <c r="AO158" i="12"/>
  <c r="AN158" i="12"/>
  <c r="V163" i="12"/>
  <c r="AL163" i="12"/>
  <c r="AO146" i="12"/>
  <c r="AN146" i="12"/>
  <c r="V151" i="12"/>
  <c r="AL151" i="12"/>
  <c r="AO134" i="12"/>
  <c r="AN134" i="12"/>
  <c r="V139" i="12"/>
  <c r="AL139" i="12"/>
  <c r="AO142" i="12"/>
  <c r="AN142" i="12"/>
  <c r="V127" i="12"/>
  <c r="AL127" i="12"/>
  <c r="AO130" i="12"/>
  <c r="AN130" i="12"/>
  <c r="V199" i="12"/>
  <c r="AL199" i="12"/>
  <c r="V204" i="12"/>
  <c r="AL204" i="12"/>
  <c r="V209" i="12"/>
  <c r="AL209" i="12"/>
  <c r="AO184" i="12"/>
  <c r="AN184" i="12"/>
  <c r="V189" i="12"/>
  <c r="AL189" i="12"/>
  <c r="AO192" i="12"/>
  <c r="AN192" i="12"/>
  <c r="V197" i="12"/>
  <c r="AL197" i="12"/>
  <c r="AO172" i="12"/>
  <c r="AN172" i="12"/>
  <c r="AO174" i="12"/>
  <c r="AN174" i="12"/>
  <c r="V176" i="12"/>
  <c r="AL176" i="12"/>
  <c r="AO179" i="12"/>
  <c r="AN179" i="12"/>
  <c r="V181" i="12"/>
  <c r="AL181" i="12"/>
  <c r="AC212" i="12"/>
  <c r="AC163" i="12"/>
  <c r="AC139" i="12"/>
  <c r="AC178" i="12"/>
  <c r="AC165" i="12"/>
  <c r="AC215" i="12"/>
  <c r="AC158" i="12"/>
  <c r="AC146" i="12"/>
  <c r="AC134" i="12"/>
  <c r="AC142" i="12"/>
  <c r="AC132" i="12"/>
  <c r="AC202" i="12"/>
  <c r="AC190" i="12"/>
  <c r="AC195" i="12"/>
  <c r="AC180" i="12"/>
  <c r="AC182" i="12"/>
  <c r="AC155" i="12"/>
  <c r="AC151" i="12"/>
  <c r="AC127" i="12"/>
  <c r="AC200" i="12"/>
  <c r="AC204" i="12"/>
  <c r="AC208" i="12"/>
  <c r="AC210" i="12"/>
  <c r="AC187" i="12"/>
  <c r="AC168" i="12"/>
  <c r="AC161" i="12"/>
  <c r="AC149" i="12"/>
  <c r="AC137" i="12"/>
  <c r="AC125" i="12"/>
  <c r="AC130" i="12"/>
  <c r="AC185" i="12"/>
  <c r="AC193" i="12"/>
  <c r="AC170" i="12"/>
  <c r="AC176" i="12"/>
  <c r="AC213" i="12"/>
  <c r="AC156" i="12"/>
  <c r="AC144" i="12"/>
  <c r="AC152" i="12"/>
  <c r="AC140" i="12"/>
  <c r="AC128" i="12"/>
  <c r="AC209" i="12"/>
  <c r="AC211" i="12"/>
  <c r="AC188" i="12"/>
  <c r="AC172" i="12"/>
  <c r="AC174" i="12"/>
  <c r="AC166" i="12"/>
  <c r="AC159" i="12"/>
  <c r="AC135" i="12"/>
  <c r="AC143" i="12"/>
  <c r="AC133" i="12"/>
  <c r="AC199" i="12"/>
  <c r="AC201" i="12"/>
  <c r="AC203" i="12"/>
  <c r="AC205" i="12"/>
  <c r="AC207" i="12"/>
  <c r="AC191" i="12"/>
  <c r="AC196" i="12"/>
  <c r="AC179" i="12"/>
  <c r="AC154" i="12"/>
  <c r="AC147" i="12"/>
  <c r="AC169" i="12"/>
  <c r="AC162" i="12"/>
  <c r="AC150" i="12"/>
  <c r="AC138" i="12"/>
  <c r="AC126" i="12"/>
  <c r="AC186" i="12"/>
  <c r="AC177" i="12"/>
  <c r="AC181" i="12"/>
  <c r="AC183" i="12"/>
  <c r="AC164" i="12"/>
  <c r="AC214" i="12"/>
  <c r="AC157" i="12"/>
  <c r="AC145" i="12"/>
  <c r="AC153" i="12"/>
  <c r="AC141" i="12"/>
  <c r="AC129" i="12"/>
  <c r="AC131" i="12"/>
  <c r="AC189" i="12"/>
  <c r="AC194" i="12"/>
  <c r="AC171" i="12"/>
  <c r="AC167" i="12"/>
  <c r="AC160" i="12"/>
  <c r="AC148" i="12"/>
  <c r="AC136" i="12"/>
  <c r="AC124" i="12"/>
  <c r="AC198" i="12"/>
  <c r="AC206" i="12"/>
  <c r="AC184" i="12"/>
  <c r="AC192" i="12"/>
  <c r="AC197" i="12"/>
  <c r="AC173" i="12"/>
  <c r="AC175" i="12"/>
  <c r="AM139" i="12" l="1"/>
  <c r="AM163" i="12"/>
  <c r="AM180" i="12"/>
  <c r="AM155" i="12"/>
  <c r="AM205" i="12"/>
  <c r="AM129" i="12"/>
  <c r="AM151" i="12"/>
  <c r="AM124" i="12"/>
  <c r="AM143" i="12"/>
  <c r="AM137" i="12"/>
  <c r="AM167" i="12"/>
  <c r="AM181" i="12"/>
  <c r="AM147" i="12"/>
  <c r="AM214" i="12"/>
  <c r="AM177" i="12"/>
  <c r="AM189" i="12"/>
  <c r="AM206" i="12"/>
  <c r="AM166" i="12"/>
  <c r="AM200" i="12"/>
  <c r="AM157" i="12"/>
  <c r="AM209" i="12"/>
  <c r="AM125" i="12"/>
  <c r="AM159" i="12"/>
  <c r="AM178" i="12"/>
  <c r="AM199" i="12"/>
  <c r="AM131" i="12"/>
  <c r="AM211" i="12"/>
  <c r="AM190" i="12"/>
  <c r="AM127" i="12"/>
  <c r="AM212" i="12"/>
  <c r="AM132" i="12"/>
  <c r="AM197" i="12"/>
  <c r="AM201" i="12"/>
  <c r="AM188" i="12"/>
  <c r="AM156" i="12"/>
  <c r="AM195" i="12"/>
  <c r="AM161" i="12"/>
  <c r="AM130" i="12"/>
  <c r="AM210" i="12"/>
  <c r="AM138" i="12"/>
  <c r="AM170" i="12"/>
  <c r="AM179" i="12"/>
  <c r="AM213" i="12"/>
  <c r="AM187" i="12"/>
  <c r="AM196" i="12"/>
  <c r="AM149" i="12"/>
  <c r="AM162" i="12"/>
  <c r="AM144" i="12"/>
  <c r="AM204" i="12"/>
  <c r="AM160" i="12"/>
  <c r="AM145" i="12"/>
  <c r="AM173" i="12"/>
  <c r="AM150" i="12"/>
  <c r="AM185" i="12"/>
  <c r="AM165" i="12"/>
  <c r="AM152" i="12"/>
  <c r="AM168" i="12"/>
  <c r="AM135" i="12"/>
  <c r="AM148" i="12"/>
  <c r="AM134" i="12"/>
  <c r="AM191" i="12"/>
  <c r="AM153" i="12"/>
  <c r="AM164" i="12"/>
  <c r="AM182" i="12"/>
  <c r="AM140" i="12"/>
  <c r="AM175" i="12"/>
  <c r="AM142" i="12"/>
  <c r="AM158" i="12"/>
  <c r="AM136" i="12"/>
  <c r="AM193" i="12"/>
  <c r="AM171" i="12"/>
  <c r="AM141" i="12"/>
  <c r="AM126" i="12"/>
  <c r="AM169" i="12"/>
  <c r="AM128" i="12"/>
  <c r="AM174" i="12"/>
  <c r="AM208" i="12"/>
  <c r="AM146" i="12"/>
  <c r="AM183" i="12"/>
  <c r="AM186" i="12"/>
  <c r="AM198" i="12"/>
  <c r="AM202" i="12"/>
  <c r="AM192" i="12"/>
  <c r="AM172" i="12"/>
  <c r="AM176" i="12"/>
  <c r="AM133" i="12"/>
  <c r="AM215" i="12"/>
  <c r="AM194" i="12"/>
  <c r="AM203" i="12"/>
  <c r="AM207" i="12"/>
  <c r="AM184" i="12"/>
  <c r="C5" i="13"/>
  <c r="B5" i="2"/>
  <c r="C4" i="13"/>
  <c r="B4" i="2"/>
  <c r="N10" i="13" l="1"/>
  <c r="M14" i="12" l="1"/>
  <c r="A9" i="13"/>
  <c r="M22" i="12" l="1"/>
  <c r="Q25" i="12"/>
  <c r="Z25" i="12" s="1"/>
  <c r="Q26" i="12"/>
  <c r="Z26" i="12" s="1"/>
  <c r="Q27" i="12"/>
  <c r="Z27" i="12" s="1"/>
  <c r="Q28" i="12"/>
  <c r="Z28" i="12" s="1"/>
  <c r="Q29" i="12"/>
  <c r="Z29" i="12" s="1"/>
  <c r="Q30" i="12"/>
  <c r="Z30" i="12" s="1"/>
  <c r="Q31" i="12"/>
  <c r="Z31" i="12" s="1"/>
  <c r="Q32" i="12"/>
  <c r="Z32" i="12" s="1"/>
  <c r="Q33" i="12"/>
  <c r="Z33" i="12" s="1"/>
  <c r="Q34" i="12"/>
  <c r="Z34" i="12" s="1"/>
  <c r="Q35" i="12"/>
  <c r="Z35" i="12" s="1"/>
  <c r="Q36" i="12"/>
  <c r="Z36" i="12" s="1"/>
  <c r="Q37" i="12"/>
  <c r="Z37" i="12" s="1"/>
  <c r="Q38" i="12"/>
  <c r="Z38" i="12" s="1"/>
  <c r="Q39" i="12"/>
  <c r="Z39" i="12" s="1"/>
  <c r="Q40" i="12"/>
  <c r="Z40" i="12" s="1"/>
  <c r="Q41" i="12"/>
  <c r="Z41" i="12" s="1"/>
  <c r="Q42" i="12"/>
  <c r="Z42" i="12" s="1"/>
  <c r="Q43" i="12"/>
  <c r="Z43" i="12" s="1"/>
  <c r="Q44" i="12"/>
  <c r="Z44" i="12" s="1"/>
  <c r="Q45" i="12"/>
  <c r="Z45" i="12" s="1"/>
  <c r="Q46" i="12"/>
  <c r="Z46" i="12" s="1"/>
  <c r="Q47" i="12"/>
  <c r="Z47" i="12" s="1"/>
  <c r="Q48" i="12"/>
  <c r="Z48" i="12" s="1"/>
  <c r="Q49" i="12"/>
  <c r="Z49" i="12" s="1"/>
  <c r="Q50" i="12"/>
  <c r="Z50" i="12" s="1"/>
  <c r="Q51" i="12"/>
  <c r="Z51" i="12" s="1"/>
  <c r="Q52" i="12"/>
  <c r="Z52" i="12" s="1"/>
  <c r="Q53" i="12"/>
  <c r="Z53" i="12" s="1"/>
  <c r="Q54" i="12"/>
  <c r="Z54" i="12" s="1"/>
  <c r="Q55" i="12"/>
  <c r="Z55" i="12" s="1"/>
  <c r="Q56" i="12"/>
  <c r="Z56" i="12" s="1"/>
  <c r="Q57" i="12"/>
  <c r="Z57" i="12" s="1"/>
  <c r="Q58" i="12"/>
  <c r="Z58" i="12" s="1"/>
  <c r="Q59" i="12"/>
  <c r="Z59" i="12" s="1"/>
  <c r="Q60" i="12"/>
  <c r="Z60" i="12" s="1"/>
  <c r="Q61" i="12"/>
  <c r="Z61" i="12" s="1"/>
  <c r="Q62" i="12"/>
  <c r="Z62" i="12" s="1"/>
  <c r="Q63" i="12"/>
  <c r="Z63" i="12" s="1"/>
  <c r="Q64" i="12"/>
  <c r="Z64" i="12" s="1"/>
  <c r="Q65" i="12"/>
  <c r="Z65" i="12" s="1"/>
  <c r="Q66" i="12"/>
  <c r="Z66" i="12" s="1"/>
  <c r="Q67" i="12"/>
  <c r="Z67" i="12" s="1"/>
  <c r="Q68" i="12"/>
  <c r="Z68" i="12" s="1"/>
  <c r="Q69" i="12"/>
  <c r="Z69" i="12" s="1"/>
  <c r="Q70" i="12"/>
  <c r="Z70" i="12" s="1"/>
  <c r="Q71" i="12"/>
  <c r="Z71" i="12" s="1"/>
  <c r="Q72" i="12"/>
  <c r="Z72" i="12" s="1"/>
  <c r="Q73" i="12"/>
  <c r="Z73" i="12" s="1"/>
  <c r="Q74" i="12"/>
  <c r="Z74" i="12" s="1"/>
  <c r="Q75" i="12"/>
  <c r="Z75" i="12" s="1"/>
  <c r="Q76" i="12"/>
  <c r="Z76" i="12" s="1"/>
  <c r="Q77" i="12"/>
  <c r="Z77" i="12" s="1"/>
  <c r="Q78" i="12"/>
  <c r="Z78" i="12" s="1"/>
  <c r="Q79" i="12"/>
  <c r="Z79" i="12" s="1"/>
  <c r="Q80" i="12"/>
  <c r="Z80" i="12" s="1"/>
  <c r="Q81" i="12"/>
  <c r="Z81" i="12" s="1"/>
  <c r="Q82" i="12"/>
  <c r="Z82" i="12" s="1"/>
  <c r="Q83" i="12"/>
  <c r="Z83" i="12" s="1"/>
  <c r="Q84" i="12"/>
  <c r="Z84" i="12" s="1"/>
  <c r="Q85" i="12"/>
  <c r="Z85" i="12" s="1"/>
  <c r="Q86" i="12"/>
  <c r="Z86" i="12" s="1"/>
  <c r="Q87" i="12"/>
  <c r="Z87" i="12" s="1"/>
  <c r="Q88" i="12"/>
  <c r="Z88" i="12" s="1"/>
  <c r="Q89" i="12"/>
  <c r="Z89" i="12" s="1"/>
  <c r="Q90" i="12"/>
  <c r="Z90" i="12" s="1"/>
  <c r="Q91" i="12"/>
  <c r="Z91" i="12" s="1"/>
  <c r="Q92" i="12"/>
  <c r="Z92" i="12" s="1"/>
  <c r="Q93" i="12"/>
  <c r="Z93" i="12" s="1"/>
  <c r="Q94" i="12"/>
  <c r="Z94" i="12" s="1"/>
  <c r="Q95" i="12"/>
  <c r="Z95" i="12" s="1"/>
  <c r="Q96" i="12"/>
  <c r="Z96" i="12" s="1"/>
  <c r="Q97" i="12"/>
  <c r="Z97" i="12" s="1"/>
  <c r="Q98" i="12"/>
  <c r="Z98" i="12" s="1"/>
  <c r="Q99" i="12"/>
  <c r="Z99" i="12" s="1"/>
  <c r="Q100" i="12"/>
  <c r="Z100" i="12" s="1"/>
  <c r="Q101" i="12"/>
  <c r="Z101" i="12" s="1"/>
  <c r="Q102" i="12"/>
  <c r="Z102" i="12" s="1"/>
  <c r="Q103" i="12"/>
  <c r="Z103" i="12" s="1"/>
  <c r="Q104" i="12"/>
  <c r="Z104" i="12" s="1"/>
  <c r="Q105" i="12"/>
  <c r="Z105" i="12" s="1"/>
  <c r="Q106" i="12"/>
  <c r="Z106" i="12" s="1"/>
  <c r="Q107" i="12"/>
  <c r="Z107" i="12" s="1"/>
  <c r="Q108" i="12"/>
  <c r="Z108" i="12" s="1"/>
  <c r="Q109" i="12"/>
  <c r="Z109" i="12" s="1"/>
  <c r="Q110" i="12"/>
  <c r="Z110" i="12" s="1"/>
  <c r="Q111" i="12"/>
  <c r="Z111" i="12" s="1"/>
  <c r="Q112" i="12"/>
  <c r="Z112" i="12" s="1"/>
  <c r="Q113" i="12"/>
  <c r="Z113" i="12" s="1"/>
  <c r="Q114" i="12"/>
  <c r="Z114" i="12" s="1"/>
  <c r="Q115" i="12"/>
  <c r="Z115" i="12" s="1"/>
  <c r="Q116" i="12"/>
  <c r="Z116" i="12" s="1"/>
  <c r="Q117" i="12"/>
  <c r="Z117" i="12" s="1"/>
  <c r="Q118" i="12"/>
  <c r="Z118" i="12" s="1"/>
  <c r="Q119" i="12"/>
  <c r="Z119" i="12" s="1"/>
  <c r="Q120" i="12"/>
  <c r="Z120" i="12" s="1"/>
  <c r="Q121" i="12"/>
  <c r="Z121" i="12" s="1"/>
  <c r="Q122" i="12"/>
  <c r="Z122" i="12" s="1"/>
  <c r="Q123" i="12"/>
  <c r="Z123" i="12" s="1"/>
  <c r="Q216" i="12"/>
  <c r="Z216" i="12" s="1"/>
  <c r="Q217" i="12"/>
  <c r="Z217" i="12" s="1"/>
  <c r="Q218" i="12"/>
  <c r="Z218" i="12" s="1"/>
  <c r="Q219" i="12"/>
  <c r="Z219" i="12" s="1"/>
  <c r="Q220" i="12"/>
  <c r="Z220" i="12" s="1"/>
  <c r="Q221" i="12"/>
  <c r="Z221" i="12" s="1"/>
  <c r="Q222" i="12"/>
  <c r="Z222" i="12" s="1"/>
  <c r="Q223" i="12"/>
  <c r="Z223" i="12" s="1"/>
  <c r="Q24" i="12"/>
  <c r="Z24" i="12" s="1"/>
  <c r="P25" i="12"/>
  <c r="AL25" i="12" s="1"/>
  <c r="P26" i="12"/>
  <c r="AL26" i="12" s="1"/>
  <c r="P27" i="12"/>
  <c r="AL27" i="12" s="1"/>
  <c r="P28" i="12"/>
  <c r="AL28" i="12" s="1"/>
  <c r="P29" i="12"/>
  <c r="AL29" i="12" s="1"/>
  <c r="P30" i="12"/>
  <c r="AL30" i="12" s="1"/>
  <c r="P31" i="12"/>
  <c r="AL31" i="12" s="1"/>
  <c r="P32" i="12"/>
  <c r="AL32" i="12" s="1"/>
  <c r="P33" i="12"/>
  <c r="AL33" i="12" s="1"/>
  <c r="P34" i="12"/>
  <c r="AL34" i="12" s="1"/>
  <c r="P35" i="12"/>
  <c r="AL35" i="12" s="1"/>
  <c r="P36" i="12"/>
  <c r="AL36" i="12" s="1"/>
  <c r="P37" i="12"/>
  <c r="AL37" i="12" s="1"/>
  <c r="P38" i="12"/>
  <c r="AL38" i="12" s="1"/>
  <c r="P39" i="12"/>
  <c r="AL39" i="12" s="1"/>
  <c r="P40" i="12"/>
  <c r="AL40" i="12" s="1"/>
  <c r="P41" i="12"/>
  <c r="AL41" i="12" s="1"/>
  <c r="P42" i="12"/>
  <c r="AL42" i="12" s="1"/>
  <c r="P43" i="12"/>
  <c r="AL43" i="12" s="1"/>
  <c r="P44" i="12"/>
  <c r="AL44" i="12" s="1"/>
  <c r="P45" i="12"/>
  <c r="AL45" i="12" s="1"/>
  <c r="P46" i="12"/>
  <c r="AL46" i="12" s="1"/>
  <c r="P47" i="12"/>
  <c r="AL47" i="12" s="1"/>
  <c r="P48" i="12"/>
  <c r="AL48" i="12" s="1"/>
  <c r="P49" i="12"/>
  <c r="AL49" i="12" s="1"/>
  <c r="P50" i="12"/>
  <c r="AL50" i="12" s="1"/>
  <c r="P51" i="12"/>
  <c r="AL51" i="12" s="1"/>
  <c r="P52" i="12"/>
  <c r="AL52" i="12" s="1"/>
  <c r="P53" i="12"/>
  <c r="AL53" i="12" s="1"/>
  <c r="P54" i="12"/>
  <c r="AL54" i="12" s="1"/>
  <c r="P55" i="12"/>
  <c r="AL55" i="12" s="1"/>
  <c r="P56" i="12"/>
  <c r="AL56" i="12" s="1"/>
  <c r="P57" i="12"/>
  <c r="AL57" i="12" s="1"/>
  <c r="P58" i="12"/>
  <c r="AL58" i="12" s="1"/>
  <c r="P59" i="12"/>
  <c r="AL59" i="12" s="1"/>
  <c r="P60" i="12"/>
  <c r="AL60" i="12" s="1"/>
  <c r="P61" i="12"/>
  <c r="AL61" i="12" s="1"/>
  <c r="P62" i="12"/>
  <c r="AL62" i="12" s="1"/>
  <c r="P63" i="12"/>
  <c r="AL63" i="12" s="1"/>
  <c r="P64" i="12"/>
  <c r="AL64" i="12" s="1"/>
  <c r="P65" i="12"/>
  <c r="AL65" i="12" s="1"/>
  <c r="P66" i="12"/>
  <c r="AL66" i="12" s="1"/>
  <c r="P67" i="12"/>
  <c r="AL67" i="12" s="1"/>
  <c r="P68" i="12"/>
  <c r="AL68" i="12" s="1"/>
  <c r="P69" i="12"/>
  <c r="AL69" i="12" s="1"/>
  <c r="P70" i="12"/>
  <c r="AL70" i="12" s="1"/>
  <c r="P71" i="12"/>
  <c r="AL71" i="12" s="1"/>
  <c r="P72" i="12"/>
  <c r="AL72" i="12" s="1"/>
  <c r="P73" i="12"/>
  <c r="AL73" i="12" s="1"/>
  <c r="P74" i="12"/>
  <c r="AL74" i="12" s="1"/>
  <c r="P75" i="12"/>
  <c r="AL75" i="12" s="1"/>
  <c r="P76" i="12"/>
  <c r="AL76" i="12" s="1"/>
  <c r="P77" i="12"/>
  <c r="AL77" i="12" s="1"/>
  <c r="P78" i="12"/>
  <c r="AL78" i="12" s="1"/>
  <c r="P79" i="12"/>
  <c r="AL79" i="12" s="1"/>
  <c r="P80" i="12"/>
  <c r="AL80" i="12" s="1"/>
  <c r="P81" i="12"/>
  <c r="AL81" i="12" s="1"/>
  <c r="P82" i="12"/>
  <c r="AL82" i="12" s="1"/>
  <c r="P83" i="12"/>
  <c r="AL83" i="12" s="1"/>
  <c r="P84" i="12"/>
  <c r="AL84" i="12" s="1"/>
  <c r="P85" i="12"/>
  <c r="AL85" i="12" s="1"/>
  <c r="P86" i="12"/>
  <c r="AL86" i="12" s="1"/>
  <c r="P87" i="12"/>
  <c r="AL87" i="12" s="1"/>
  <c r="P88" i="12"/>
  <c r="AL88" i="12" s="1"/>
  <c r="P89" i="12"/>
  <c r="AL89" i="12" s="1"/>
  <c r="P90" i="12"/>
  <c r="AL90" i="12" s="1"/>
  <c r="P91" i="12"/>
  <c r="AL91" i="12" s="1"/>
  <c r="P92" i="12"/>
  <c r="AL92" i="12" s="1"/>
  <c r="P93" i="12"/>
  <c r="AL93" i="12" s="1"/>
  <c r="P94" i="12"/>
  <c r="AL94" i="12" s="1"/>
  <c r="P95" i="12"/>
  <c r="AL95" i="12" s="1"/>
  <c r="P96" i="12"/>
  <c r="AL96" i="12" s="1"/>
  <c r="P97" i="12"/>
  <c r="AL97" i="12" s="1"/>
  <c r="P98" i="12"/>
  <c r="AL98" i="12" s="1"/>
  <c r="P99" i="12"/>
  <c r="AL99" i="12" s="1"/>
  <c r="P100" i="12"/>
  <c r="AL100" i="12" s="1"/>
  <c r="P101" i="12"/>
  <c r="AL101" i="12" s="1"/>
  <c r="P102" i="12"/>
  <c r="AL102" i="12" s="1"/>
  <c r="P103" i="12"/>
  <c r="AL103" i="12" s="1"/>
  <c r="P104" i="12"/>
  <c r="AL104" i="12" s="1"/>
  <c r="P105" i="12"/>
  <c r="AL105" i="12" s="1"/>
  <c r="P106" i="12"/>
  <c r="AL106" i="12" s="1"/>
  <c r="P107" i="12"/>
  <c r="AL107" i="12" s="1"/>
  <c r="P108" i="12"/>
  <c r="AL108" i="12" s="1"/>
  <c r="P109" i="12"/>
  <c r="AL109" i="12" s="1"/>
  <c r="P110" i="12"/>
  <c r="AL110" i="12" s="1"/>
  <c r="P111" i="12"/>
  <c r="AL111" i="12" s="1"/>
  <c r="P112" i="12"/>
  <c r="AL112" i="12" s="1"/>
  <c r="P113" i="12"/>
  <c r="AL113" i="12" s="1"/>
  <c r="P114" i="12"/>
  <c r="AL114" i="12" s="1"/>
  <c r="P115" i="12"/>
  <c r="AL115" i="12" s="1"/>
  <c r="P116" i="12"/>
  <c r="AL116" i="12" s="1"/>
  <c r="P117" i="12"/>
  <c r="AL117" i="12" s="1"/>
  <c r="P118" i="12"/>
  <c r="AL118" i="12" s="1"/>
  <c r="P119" i="12"/>
  <c r="AL119" i="12" s="1"/>
  <c r="P120" i="12"/>
  <c r="AL120" i="12" s="1"/>
  <c r="P121" i="12"/>
  <c r="AL121" i="12" s="1"/>
  <c r="P122" i="12"/>
  <c r="AL122" i="12" s="1"/>
  <c r="P123" i="12"/>
  <c r="AL123" i="12" s="1"/>
  <c r="P216" i="12"/>
  <c r="AL216" i="12" s="1"/>
  <c r="P217" i="12"/>
  <c r="AL217" i="12" s="1"/>
  <c r="P218" i="12"/>
  <c r="AL218" i="12" s="1"/>
  <c r="P219" i="12"/>
  <c r="AL219" i="12" s="1"/>
  <c r="P220" i="12"/>
  <c r="AL220" i="12" s="1"/>
  <c r="P221" i="12"/>
  <c r="AL221" i="12" s="1"/>
  <c r="P222" i="12"/>
  <c r="AL222" i="12" s="1"/>
  <c r="P223" i="12"/>
  <c r="AL223" i="12" s="1"/>
  <c r="P24" i="12"/>
  <c r="K23" i="12"/>
  <c r="V24" i="12" l="1"/>
  <c r="AL24" i="12"/>
  <c r="AM24" i="12" s="1"/>
  <c r="B9" i="2"/>
  <c r="P9" i="2" s="1"/>
  <c r="B8" i="2"/>
  <c r="P8" i="2" s="1"/>
  <c r="P17" i="12"/>
  <c r="P18" i="12"/>
  <c r="P16" i="12"/>
  <c r="P20" i="12" s="1"/>
  <c r="R7" i="12" s="1"/>
  <c r="Z23" i="12"/>
  <c r="A10" i="13"/>
  <c r="A10" i="2"/>
  <c r="L23" i="12"/>
  <c r="AD23" i="12" l="1"/>
  <c r="AD54" i="12"/>
  <c r="C11" i="2"/>
  <c r="C10" i="2"/>
  <c r="AD51" i="12"/>
  <c r="Q8" i="2"/>
  <c r="B11" i="2"/>
  <c r="B10" i="2"/>
  <c r="M23" i="12"/>
  <c r="N16" i="12"/>
  <c r="N20" i="12" s="1"/>
  <c r="U8" i="12" l="1"/>
  <c r="V8" i="12" s="1"/>
  <c r="P10" i="2"/>
  <c r="P11" i="2"/>
  <c r="I11" i="2"/>
  <c r="L10" i="2"/>
  <c r="I10" i="2"/>
  <c r="L11" i="2"/>
  <c r="Q10" i="2"/>
  <c r="Q11" i="2"/>
  <c r="N1" i="12"/>
  <c r="N23" i="12"/>
  <c r="A10" i="16"/>
  <c r="J25" i="12"/>
  <c r="AB25" i="12" s="1" a="1"/>
  <c r="AB25" i="12" s="1"/>
  <c r="J26" i="12"/>
  <c r="AB26" i="12" s="1" a="1"/>
  <c r="AB26" i="12" s="1"/>
  <c r="J27" i="12"/>
  <c r="AB27" i="12" s="1" a="1"/>
  <c r="AB27" i="12" s="1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J101" i="12"/>
  <c r="J102" i="12"/>
  <c r="J103" i="12"/>
  <c r="J104" i="12"/>
  <c r="J105" i="12"/>
  <c r="J106" i="12"/>
  <c r="J107" i="12"/>
  <c r="J108" i="12"/>
  <c r="J109" i="12"/>
  <c r="J110" i="12"/>
  <c r="J111" i="12"/>
  <c r="J112" i="12"/>
  <c r="J113" i="12"/>
  <c r="J114" i="12"/>
  <c r="J115" i="12"/>
  <c r="J116" i="12"/>
  <c r="J117" i="12"/>
  <c r="J118" i="12"/>
  <c r="J119" i="12"/>
  <c r="J120" i="12"/>
  <c r="J121" i="12"/>
  <c r="J122" i="12"/>
  <c r="J123" i="12"/>
  <c r="J216" i="12"/>
  <c r="R216" i="12" s="1"/>
  <c r="J217" i="12"/>
  <c r="R217" i="12" s="1"/>
  <c r="J218" i="12"/>
  <c r="R218" i="12" s="1"/>
  <c r="J219" i="12"/>
  <c r="R219" i="12" s="1"/>
  <c r="J220" i="12"/>
  <c r="R220" i="12" s="1"/>
  <c r="J221" i="12"/>
  <c r="R221" i="12" s="1"/>
  <c r="J222" i="12"/>
  <c r="R222" i="12" s="1"/>
  <c r="J223" i="12"/>
  <c r="R223" i="12" s="1"/>
  <c r="AB31" i="12" l="1" a="1"/>
  <c r="AB31" i="12" s="1"/>
  <c r="X31" i="12"/>
  <c r="Y31" i="12" s="1"/>
  <c r="AB30" i="12" a="1"/>
  <c r="AB30" i="12" s="1"/>
  <c r="X30" i="12"/>
  <c r="Y30" i="12" s="1"/>
  <c r="AB29" i="12" a="1"/>
  <c r="AB29" i="12" s="1"/>
  <c r="X29" i="12"/>
  <c r="Y29" i="12" s="1"/>
  <c r="AB28" i="12" a="1"/>
  <c r="AB28" i="12" s="1"/>
  <c r="AC28" i="12" s="1"/>
  <c r="X28" i="12"/>
  <c r="Y28" i="12" s="1"/>
  <c r="X26" i="12"/>
  <c r="Y26" i="12" s="1"/>
  <c r="X27" i="12"/>
  <c r="Y27" i="12" s="1"/>
  <c r="AC25" i="12"/>
  <c r="X25" i="12"/>
  <c r="Y25" i="12" s="1"/>
  <c r="AI124" i="12"/>
  <c r="R109" i="12"/>
  <c r="AM109" i="12" s="1"/>
  <c r="AI84" i="12"/>
  <c r="R69" i="12"/>
  <c r="AI60" i="12"/>
  <c r="R45" i="12"/>
  <c r="AM45" i="12" s="1"/>
  <c r="AI131" i="12"/>
  <c r="R116" i="12"/>
  <c r="AM116" i="12" s="1"/>
  <c r="AI91" i="12"/>
  <c r="R76" i="12"/>
  <c r="AM76" i="12" s="1"/>
  <c r="AI43" i="12"/>
  <c r="R28" i="12"/>
  <c r="AM28" i="12" s="1"/>
  <c r="R99" i="12"/>
  <c r="AM99" i="12" s="1"/>
  <c r="AI114" i="12"/>
  <c r="R51" i="12"/>
  <c r="AM51" i="12" s="1"/>
  <c r="AI66" i="12"/>
  <c r="AI42" i="12"/>
  <c r="R27" i="12"/>
  <c r="AM27" i="12" s="1"/>
  <c r="AI116" i="12"/>
  <c r="R101" i="12"/>
  <c r="AM101" i="12" s="1"/>
  <c r="AI76" i="12"/>
  <c r="R61" i="12"/>
  <c r="AM61" i="12" s="1"/>
  <c r="AI107" i="12"/>
  <c r="R92" i="12"/>
  <c r="AM92" i="12" s="1"/>
  <c r="AI67" i="12"/>
  <c r="R52" i="12"/>
  <c r="AM52" i="12" s="1"/>
  <c r="R83" i="12"/>
  <c r="AM83" i="12" s="1"/>
  <c r="AI98" i="12"/>
  <c r="R35" i="12"/>
  <c r="AM35" i="12" s="1"/>
  <c r="AI50" i="12"/>
  <c r="AI137" i="12"/>
  <c r="R122" i="12"/>
  <c r="AM122" i="12" s="1"/>
  <c r="AI129" i="12"/>
  <c r="R114" i="12"/>
  <c r="AM114" i="12" s="1"/>
  <c r="AI121" i="12"/>
  <c r="R106" i="12"/>
  <c r="AM106" i="12" s="1"/>
  <c r="AI113" i="12"/>
  <c r="R98" i="12"/>
  <c r="AM98" i="12" s="1"/>
  <c r="AI105" i="12"/>
  <c r="R90" i="12"/>
  <c r="AM90" i="12" s="1"/>
  <c r="AI97" i="12"/>
  <c r="R82" i="12"/>
  <c r="AM82" i="12" s="1"/>
  <c r="AI89" i="12"/>
  <c r="R74" i="12"/>
  <c r="AM74" i="12" s="1"/>
  <c r="AI81" i="12"/>
  <c r="R66" i="12"/>
  <c r="AM66" i="12" s="1"/>
  <c r="AI73" i="12"/>
  <c r="R58" i="12"/>
  <c r="AM58" i="12" s="1"/>
  <c r="AI65" i="12"/>
  <c r="R50" i="12"/>
  <c r="AM50" i="12" s="1"/>
  <c r="AI57" i="12"/>
  <c r="R42" i="12"/>
  <c r="AM42" i="12" s="1"/>
  <c r="AI49" i="12"/>
  <c r="R34" i="12"/>
  <c r="AM34" i="12" s="1"/>
  <c r="AI41" i="12"/>
  <c r="R26" i="12"/>
  <c r="AM26" i="12" s="1"/>
  <c r="AI92" i="12"/>
  <c r="R77" i="12"/>
  <c r="AM77" i="12" s="1"/>
  <c r="AI44" i="12"/>
  <c r="R29" i="12"/>
  <c r="AM29" i="12" s="1"/>
  <c r="AI115" i="12"/>
  <c r="R100" i="12"/>
  <c r="AM100" i="12" s="1"/>
  <c r="AI75" i="12"/>
  <c r="R60" i="12"/>
  <c r="AM60" i="12" s="1"/>
  <c r="AI51" i="12"/>
  <c r="R36" i="12"/>
  <c r="AM36" i="12" s="1"/>
  <c r="R115" i="12"/>
  <c r="AM115" i="12" s="1"/>
  <c r="AI130" i="12"/>
  <c r="AI90" i="12"/>
  <c r="R75" i="12"/>
  <c r="AM75" i="12" s="1"/>
  <c r="AI58" i="12"/>
  <c r="R43" i="12"/>
  <c r="AM43" i="12" s="1"/>
  <c r="R113" i="12"/>
  <c r="AM113" i="12" s="1"/>
  <c r="AI128" i="12"/>
  <c r="AI104" i="12"/>
  <c r="R89" i="12"/>
  <c r="AM89" i="12" s="1"/>
  <c r="AI80" i="12"/>
  <c r="R65" i="12"/>
  <c r="AM65" i="12" s="1"/>
  <c r="R25" i="12"/>
  <c r="AM25" i="12" s="1"/>
  <c r="AI40" i="12"/>
  <c r="AI135" i="12"/>
  <c r="R120" i="12"/>
  <c r="AM120" i="12" s="1"/>
  <c r="AI127" i="12"/>
  <c r="R112" i="12"/>
  <c r="AM112" i="12" s="1"/>
  <c r="AI119" i="12"/>
  <c r="R104" i="12"/>
  <c r="AM104" i="12" s="1"/>
  <c r="AI111" i="12"/>
  <c r="R96" i="12"/>
  <c r="AM96" i="12" s="1"/>
  <c r="AI103" i="12"/>
  <c r="R88" i="12"/>
  <c r="AM88" i="12" s="1"/>
  <c r="AI95" i="12"/>
  <c r="R80" i="12"/>
  <c r="AM80" i="12" s="1"/>
  <c r="AI87" i="12"/>
  <c r="R72" i="12"/>
  <c r="AM72" i="12" s="1"/>
  <c r="AI79" i="12"/>
  <c r="R64" i="12"/>
  <c r="AM64" i="12" s="1"/>
  <c r="AI71" i="12"/>
  <c r="R56" i="12"/>
  <c r="AM56" i="12" s="1"/>
  <c r="AI63" i="12"/>
  <c r="R48" i="12"/>
  <c r="AM48" i="12" s="1"/>
  <c r="AI55" i="12"/>
  <c r="R40" i="12"/>
  <c r="AM40" i="12" s="1"/>
  <c r="AI47" i="12"/>
  <c r="R32" i="12"/>
  <c r="AM32" i="12" s="1"/>
  <c r="AI132" i="12"/>
  <c r="R117" i="12"/>
  <c r="AM117" i="12" s="1"/>
  <c r="AI100" i="12"/>
  <c r="R85" i="12"/>
  <c r="AM85" i="12" s="1"/>
  <c r="AI52" i="12"/>
  <c r="R37" i="12"/>
  <c r="AM37" i="12" s="1"/>
  <c r="AI123" i="12"/>
  <c r="R108" i="12"/>
  <c r="AM108" i="12" s="1"/>
  <c r="AI83" i="12"/>
  <c r="R68" i="12"/>
  <c r="AM68" i="12" s="1"/>
  <c r="AI59" i="12"/>
  <c r="R44" i="12"/>
  <c r="AM44" i="12" s="1"/>
  <c r="AI138" i="12"/>
  <c r="R123" i="12"/>
  <c r="AM123" i="12" s="1"/>
  <c r="AI106" i="12"/>
  <c r="R91" i="12"/>
  <c r="AM91" i="12" s="1"/>
  <c r="AI74" i="12"/>
  <c r="R59" i="12"/>
  <c r="AM59" i="12" s="1"/>
  <c r="AI120" i="12"/>
  <c r="R105" i="12"/>
  <c r="AM105" i="12" s="1"/>
  <c r="R81" i="12"/>
  <c r="AM81" i="12" s="1"/>
  <c r="AI96" i="12"/>
  <c r="R57" i="12"/>
  <c r="AM57" i="12" s="1"/>
  <c r="AI72" i="12"/>
  <c r="R33" i="12"/>
  <c r="AM33" i="12" s="1"/>
  <c r="AI48" i="12"/>
  <c r="AI126" i="12"/>
  <c r="R111" i="12"/>
  <c r="AM111" i="12" s="1"/>
  <c r="AI110" i="12"/>
  <c r="R95" i="12"/>
  <c r="AM95" i="12" s="1"/>
  <c r="AI102" i="12"/>
  <c r="R87" i="12"/>
  <c r="AM87" i="12" s="1"/>
  <c r="AI94" i="12"/>
  <c r="R79" i="12"/>
  <c r="AM79" i="12" s="1"/>
  <c r="AI86" i="12"/>
  <c r="R71" i="12"/>
  <c r="AM71" i="12" s="1"/>
  <c r="AI78" i="12"/>
  <c r="R63" i="12"/>
  <c r="AM63" i="12" s="1"/>
  <c r="AI70" i="12"/>
  <c r="R55" i="12"/>
  <c r="AM55" i="12" s="1"/>
  <c r="AI62" i="12"/>
  <c r="R47" i="12"/>
  <c r="AM47" i="12" s="1"/>
  <c r="AI54" i="12"/>
  <c r="R39" i="12"/>
  <c r="AM39" i="12" s="1"/>
  <c r="AI46" i="12"/>
  <c r="R31" i="12"/>
  <c r="AM31" i="12" s="1"/>
  <c r="AI108" i="12"/>
  <c r="R93" i="12"/>
  <c r="AM93" i="12" s="1"/>
  <c r="AI68" i="12"/>
  <c r="R53" i="12"/>
  <c r="AM53" i="12" s="1"/>
  <c r="AI99" i="12"/>
  <c r="R84" i="12"/>
  <c r="AM84" i="12" s="1"/>
  <c r="AI122" i="12"/>
  <c r="R107" i="12"/>
  <c r="AM107" i="12" s="1"/>
  <c r="R67" i="12"/>
  <c r="AM67" i="12" s="1"/>
  <c r="AI82" i="12"/>
  <c r="AI136" i="12"/>
  <c r="R121" i="12"/>
  <c r="AM121" i="12" s="1"/>
  <c r="AI112" i="12"/>
  <c r="R97" i="12"/>
  <c r="AM97" i="12" s="1"/>
  <c r="R73" i="12"/>
  <c r="AM73" i="12" s="1"/>
  <c r="AI88" i="12"/>
  <c r="AI64" i="12"/>
  <c r="R49" i="12"/>
  <c r="AM49" i="12" s="1"/>
  <c r="AI56" i="12"/>
  <c r="R41" i="12"/>
  <c r="AM41" i="12" s="1"/>
  <c r="AI134" i="12"/>
  <c r="R119" i="12"/>
  <c r="AM119" i="12" s="1"/>
  <c r="AI118" i="12"/>
  <c r="R103" i="12"/>
  <c r="AM103" i="12" s="1"/>
  <c r="AI133" i="12"/>
  <c r="R118" i="12"/>
  <c r="AM118" i="12" s="1"/>
  <c r="AI125" i="12"/>
  <c r="R110" i="12"/>
  <c r="AM110" i="12" s="1"/>
  <c r="AI117" i="12"/>
  <c r="R102" i="12"/>
  <c r="AM102" i="12" s="1"/>
  <c r="AI109" i="12"/>
  <c r="R94" i="12"/>
  <c r="AM94" i="12" s="1"/>
  <c r="AI101" i="12"/>
  <c r="R86" i="12"/>
  <c r="AM86" i="12" s="1"/>
  <c r="AI93" i="12"/>
  <c r="R78" i="12"/>
  <c r="AM78" i="12" s="1"/>
  <c r="AI85" i="12"/>
  <c r="R70" i="12"/>
  <c r="AM70" i="12" s="1"/>
  <c r="AI77" i="12"/>
  <c r="R62" i="12"/>
  <c r="AM62" i="12" s="1"/>
  <c r="AI69" i="12"/>
  <c r="R54" i="12"/>
  <c r="AM54" i="12" s="1"/>
  <c r="AI61" i="12"/>
  <c r="R46" i="12"/>
  <c r="AM46" i="12" s="1"/>
  <c r="AI53" i="12"/>
  <c r="R38" i="12"/>
  <c r="AM38" i="12" s="1"/>
  <c r="AI45" i="12"/>
  <c r="R30" i="12"/>
  <c r="AM30" i="12" s="1"/>
  <c r="AO98" i="12"/>
  <c r="AN98" i="12"/>
  <c r="AO74" i="12"/>
  <c r="AN74" i="12"/>
  <c r="AO42" i="12"/>
  <c r="AN42" i="12"/>
  <c r="AO221" i="12"/>
  <c r="AM221" i="12"/>
  <c r="AN221" i="12"/>
  <c r="AO73" i="12"/>
  <c r="AN73" i="12"/>
  <c r="AO220" i="12"/>
  <c r="AM220" i="12"/>
  <c r="AN220" i="12"/>
  <c r="AO120" i="12"/>
  <c r="AN120" i="12"/>
  <c r="AO112" i="12"/>
  <c r="AN112" i="12"/>
  <c r="AO104" i="12"/>
  <c r="AN104" i="12"/>
  <c r="AO96" i="12"/>
  <c r="AN96" i="12"/>
  <c r="AO88" i="12"/>
  <c r="AN88" i="12"/>
  <c r="AO80" i="12"/>
  <c r="AN80" i="12"/>
  <c r="AO72" i="12"/>
  <c r="AN72" i="12"/>
  <c r="AO64" i="12"/>
  <c r="AN64" i="12"/>
  <c r="AO56" i="12"/>
  <c r="AN56" i="12"/>
  <c r="AO48" i="12"/>
  <c r="AN48" i="12"/>
  <c r="AO40" i="12"/>
  <c r="AN40" i="12"/>
  <c r="AO32" i="12"/>
  <c r="AN32" i="12"/>
  <c r="AO122" i="12"/>
  <c r="AN122" i="12"/>
  <c r="AO97" i="12"/>
  <c r="AN97" i="12"/>
  <c r="AO57" i="12"/>
  <c r="AN57" i="12"/>
  <c r="AO111" i="12"/>
  <c r="AN111" i="12"/>
  <c r="AO103" i="12"/>
  <c r="AN103" i="12"/>
  <c r="AO95" i="12"/>
  <c r="AN95" i="12"/>
  <c r="AO87" i="12"/>
  <c r="AN87" i="12"/>
  <c r="AO79" i="12"/>
  <c r="AN79" i="12"/>
  <c r="AO71" i="12"/>
  <c r="AN71" i="12"/>
  <c r="AO63" i="12"/>
  <c r="AN63" i="12"/>
  <c r="AO55" i="12"/>
  <c r="AN55" i="12"/>
  <c r="AO47" i="12"/>
  <c r="AN47" i="12"/>
  <c r="AO39" i="12"/>
  <c r="AN39" i="12"/>
  <c r="AO31" i="12"/>
  <c r="AN31" i="12"/>
  <c r="AO222" i="12"/>
  <c r="AM222" i="12"/>
  <c r="AN222" i="12"/>
  <c r="AO66" i="12"/>
  <c r="AN66" i="12"/>
  <c r="AO105" i="12"/>
  <c r="AN105" i="12"/>
  <c r="AO65" i="12"/>
  <c r="AN65" i="12"/>
  <c r="AO41" i="12"/>
  <c r="AN41" i="12"/>
  <c r="AO118" i="12"/>
  <c r="AN118" i="12"/>
  <c r="AO110" i="12"/>
  <c r="AN110" i="12"/>
  <c r="AO102" i="12"/>
  <c r="AN102" i="12"/>
  <c r="AO94" i="12"/>
  <c r="AN94" i="12"/>
  <c r="AO86" i="12"/>
  <c r="AN86" i="12"/>
  <c r="AO78" i="12"/>
  <c r="AN78" i="12"/>
  <c r="AO70" i="12"/>
  <c r="AN70" i="12"/>
  <c r="AO62" i="12"/>
  <c r="AN62" i="12"/>
  <c r="AO54" i="12"/>
  <c r="AN54" i="12"/>
  <c r="AO46" i="12"/>
  <c r="AN46" i="12"/>
  <c r="AO38" i="12"/>
  <c r="AN38" i="12"/>
  <c r="AO30" i="12"/>
  <c r="AN30" i="12"/>
  <c r="AO106" i="12"/>
  <c r="AN106" i="12"/>
  <c r="AO89" i="12"/>
  <c r="AN89" i="12"/>
  <c r="AO33" i="12"/>
  <c r="AN33" i="12"/>
  <c r="AO119" i="12"/>
  <c r="AN119" i="12"/>
  <c r="AM217" i="12"/>
  <c r="AO217" i="12"/>
  <c r="AN217" i="12"/>
  <c r="AO117" i="12"/>
  <c r="AN117" i="12"/>
  <c r="AO109" i="12"/>
  <c r="AN109" i="12"/>
  <c r="AO101" i="12"/>
  <c r="AN101" i="12"/>
  <c r="AO93" i="12"/>
  <c r="AN93" i="12"/>
  <c r="AO85" i="12"/>
  <c r="AN85" i="12"/>
  <c r="AO77" i="12"/>
  <c r="AN77" i="12"/>
  <c r="AO69" i="12"/>
  <c r="AM69" i="12"/>
  <c r="AN69" i="12"/>
  <c r="AO61" i="12"/>
  <c r="AN61" i="12"/>
  <c r="AO53" i="12"/>
  <c r="AN53" i="12"/>
  <c r="AO45" i="12"/>
  <c r="AN45" i="12"/>
  <c r="AO37" i="12"/>
  <c r="AN37" i="12"/>
  <c r="AO29" i="12"/>
  <c r="AN29" i="12"/>
  <c r="AO114" i="12"/>
  <c r="AN114" i="12"/>
  <c r="AO82" i="12"/>
  <c r="AN82" i="12"/>
  <c r="AO50" i="12"/>
  <c r="AN50" i="12"/>
  <c r="AO26" i="12"/>
  <c r="AO121" i="12"/>
  <c r="AN121" i="12"/>
  <c r="AO81" i="12"/>
  <c r="AN81" i="12"/>
  <c r="AO49" i="12"/>
  <c r="AN49" i="12"/>
  <c r="AO218" i="12"/>
  <c r="AM218" i="12"/>
  <c r="AN218" i="12"/>
  <c r="AM216" i="12"/>
  <c r="AO216" i="12"/>
  <c r="AN216" i="12"/>
  <c r="AO116" i="12"/>
  <c r="AN116" i="12"/>
  <c r="AO108" i="12"/>
  <c r="AN108" i="12"/>
  <c r="AO100" i="12"/>
  <c r="AN100" i="12"/>
  <c r="AO92" i="12"/>
  <c r="AN92" i="12"/>
  <c r="AO84" i="12"/>
  <c r="AN84" i="12"/>
  <c r="AO76" i="12"/>
  <c r="AN76" i="12"/>
  <c r="AO68" i="12"/>
  <c r="AN68" i="12"/>
  <c r="AO60" i="12"/>
  <c r="AN60" i="12"/>
  <c r="AO52" i="12"/>
  <c r="AN52" i="12"/>
  <c r="AO44" i="12"/>
  <c r="AN44" i="12"/>
  <c r="AO36" i="12"/>
  <c r="AN36" i="12"/>
  <c r="AO28" i="12"/>
  <c r="AO90" i="12"/>
  <c r="AN90" i="12"/>
  <c r="AO58" i="12"/>
  <c r="AN58" i="12"/>
  <c r="AO34" i="12"/>
  <c r="AN34" i="12"/>
  <c r="AO113" i="12"/>
  <c r="AN113" i="12"/>
  <c r="AO219" i="12"/>
  <c r="AM219" i="12"/>
  <c r="AN219" i="12"/>
  <c r="AO223" i="12"/>
  <c r="AM223" i="12"/>
  <c r="AN223" i="12"/>
  <c r="AO123" i="12"/>
  <c r="AN123" i="12"/>
  <c r="AO115" i="12"/>
  <c r="AN115" i="12"/>
  <c r="AO107" i="12"/>
  <c r="AN107" i="12"/>
  <c r="AO99" i="12"/>
  <c r="AN99" i="12"/>
  <c r="AO91" i="12"/>
  <c r="AN91" i="12"/>
  <c r="AO83" i="12"/>
  <c r="AN83" i="12"/>
  <c r="AO75" i="12"/>
  <c r="AN75" i="12"/>
  <c r="AO67" i="12"/>
  <c r="AN67" i="12"/>
  <c r="AO59" i="12"/>
  <c r="AN59" i="12"/>
  <c r="AO51" i="12"/>
  <c r="AN51" i="12"/>
  <c r="AO43" i="12"/>
  <c r="AN43" i="12"/>
  <c r="AO35" i="12"/>
  <c r="AN35" i="12"/>
  <c r="AO27" i="12"/>
  <c r="AO25" i="12"/>
  <c r="AN25" i="12"/>
  <c r="AN24" i="12"/>
  <c r="AN28" i="12"/>
  <c r="AN27" i="12"/>
  <c r="AN26" i="12"/>
  <c r="AC116" i="12"/>
  <c r="AC100" i="12"/>
  <c r="AC84" i="12"/>
  <c r="AC68" i="12"/>
  <c r="AC52" i="12"/>
  <c r="AC44" i="12"/>
  <c r="AC223" i="12"/>
  <c r="AC123" i="12"/>
  <c r="AC115" i="12"/>
  <c r="AC107" i="12"/>
  <c r="AC99" i="12"/>
  <c r="AC91" i="12"/>
  <c r="AC83" i="12"/>
  <c r="AC75" i="12"/>
  <c r="AC67" i="12"/>
  <c r="AC59" i="12"/>
  <c r="AC51" i="12"/>
  <c r="AC43" i="12"/>
  <c r="AC35" i="12"/>
  <c r="AC117" i="12"/>
  <c r="AC85" i="12"/>
  <c r="AC53" i="12"/>
  <c r="AC37" i="12"/>
  <c r="AC216" i="12"/>
  <c r="AC108" i="12"/>
  <c r="AC92" i="12"/>
  <c r="AC76" i="12"/>
  <c r="AC60" i="12"/>
  <c r="AC36" i="12"/>
  <c r="AC222" i="12"/>
  <c r="AC122" i="12"/>
  <c r="AC114" i="12"/>
  <c r="AC106" i="12"/>
  <c r="AC98" i="12"/>
  <c r="AC90" i="12"/>
  <c r="AC82" i="12"/>
  <c r="AC74" i="12"/>
  <c r="AC66" i="12"/>
  <c r="AC58" i="12"/>
  <c r="AC50" i="12"/>
  <c r="AC42" i="12"/>
  <c r="AC34" i="12"/>
  <c r="AC109" i="12"/>
  <c r="AC77" i="12"/>
  <c r="AC113" i="12"/>
  <c r="AC41" i="12"/>
  <c r="AC101" i="12"/>
  <c r="AC69" i="12"/>
  <c r="AC45" i="12"/>
  <c r="AC221" i="12"/>
  <c r="AC105" i="12"/>
  <c r="AC97" i="12"/>
  <c r="AC81" i="12"/>
  <c r="AC73" i="12"/>
  <c r="AC57" i="12"/>
  <c r="AC49" i="12"/>
  <c r="AC33" i="12"/>
  <c r="AC220" i="12"/>
  <c r="AC112" i="12"/>
  <c r="AC104" i="12"/>
  <c r="AC96" i="12"/>
  <c r="AC80" i="12"/>
  <c r="AC72" i="12"/>
  <c r="AC64" i="12"/>
  <c r="AC56" i="12"/>
  <c r="AC48" i="12"/>
  <c r="AC40" i="12"/>
  <c r="AC32" i="12"/>
  <c r="AC219" i="12"/>
  <c r="AC119" i="12"/>
  <c r="AC111" i="12"/>
  <c r="AC103" i="12"/>
  <c r="AC95" i="12"/>
  <c r="AC87" i="12"/>
  <c r="AC79" i="12"/>
  <c r="AC71" i="12"/>
  <c r="AC63" i="12"/>
  <c r="AC55" i="12"/>
  <c r="AC47" i="12"/>
  <c r="AC39" i="12"/>
  <c r="AC31" i="12"/>
  <c r="AC217" i="12"/>
  <c r="AC93" i="12"/>
  <c r="AC61" i="12"/>
  <c r="AC29" i="12"/>
  <c r="AC121" i="12"/>
  <c r="AC89" i="12"/>
  <c r="AC65" i="12"/>
  <c r="AC120" i="12"/>
  <c r="AC88" i="12"/>
  <c r="AC218" i="12"/>
  <c r="AC118" i="12"/>
  <c r="AC110" i="12"/>
  <c r="AC102" i="12"/>
  <c r="AC94" i="12"/>
  <c r="AC86" i="12"/>
  <c r="AC78" i="12"/>
  <c r="AC70" i="12"/>
  <c r="AC62" i="12"/>
  <c r="AC54" i="12"/>
  <c r="AC46" i="12"/>
  <c r="AC38" i="12"/>
  <c r="AC30" i="12"/>
  <c r="AC27" i="12"/>
  <c r="AC26" i="12"/>
  <c r="O23" i="12"/>
  <c r="N9" i="13"/>
  <c r="C11" i="13"/>
  <c r="D11" i="13"/>
  <c r="E11" i="13"/>
  <c r="F11" i="13"/>
  <c r="G11" i="13"/>
  <c r="H11" i="13"/>
  <c r="I11" i="13"/>
  <c r="J11" i="13"/>
  <c r="K11" i="13"/>
  <c r="L11" i="13"/>
  <c r="M11" i="13"/>
  <c r="B11" i="13"/>
  <c r="V223" i="12"/>
  <c r="V222" i="12"/>
  <c r="V221" i="12"/>
  <c r="V220" i="12"/>
  <c r="V219" i="12"/>
  <c r="V218" i="12"/>
  <c r="V217" i="12"/>
  <c r="V216" i="12"/>
  <c r="V123" i="12"/>
  <c r="V122" i="12"/>
  <c r="V121" i="12"/>
  <c r="V120" i="12"/>
  <c r="V119" i="12"/>
  <c r="V118" i="12"/>
  <c r="V117" i="12"/>
  <c r="V116" i="12"/>
  <c r="V115" i="12"/>
  <c r="V114" i="12"/>
  <c r="V113" i="12"/>
  <c r="V112" i="12"/>
  <c r="V111" i="12"/>
  <c r="V110" i="12"/>
  <c r="V109" i="12"/>
  <c r="V108" i="12"/>
  <c r="V107" i="12"/>
  <c r="V106" i="12"/>
  <c r="V105" i="12"/>
  <c r="V104" i="12"/>
  <c r="V103" i="12"/>
  <c r="V102" i="12"/>
  <c r="V101" i="12"/>
  <c r="V100" i="12"/>
  <c r="V99" i="12"/>
  <c r="V98" i="12"/>
  <c r="V97" i="12"/>
  <c r="V96" i="12"/>
  <c r="V95" i="12"/>
  <c r="V94" i="12"/>
  <c r="V93" i="12"/>
  <c r="V92" i="12"/>
  <c r="V91" i="12"/>
  <c r="V90" i="12"/>
  <c r="V89" i="12"/>
  <c r="V88" i="12"/>
  <c r="V87" i="12"/>
  <c r="V86" i="12"/>
  <c r="V85" i="12"/>
  <c r="V84" i="12"/>
  <c r="V83" i="12"/>
  <c r="V82" i="12"/>
  <c r="V81" i="12"/>
  <c r="V80" i="12"/>
  <c r="V79" i="12"/>
  <c r="V78" i="12"/>
  <c r="V77" i="12"/>
  <c r="V76" i="12"/>
  <c r="V75" i="12"/>
  <c r="V74" i="12"/>
  <c r="V73" i="12"/>
  <c r="V72" i="12"/>
  <c r="V71" i="12"/>
  <c r="V70" i="12"/>
  <c r="V69" i="12"/>
  <c r="V68" i="12"/>
  <c r="V67" i="12"/>
  <c r="V66" i="12"/>
  <c r="V65" i="12"/>
  <c r="V64" i="12"/>
  <c r="V63" i="12"/>
  <c r="V62" i="12"/>
  <c r="V61" i="12"/>
  <c r="V60" i="12"/>
  <c r="V59" i="12"/>
  <c r="V58" i="12"/>
  <c r="V57" i="12"/>
  <c r="V56" i="12"/>
  <c r="V55" i="12"/>
  <c r="V54" i="12"/>
  <c r="V53" i="12"/>
  <c r="V52" i="12"/>
  <c r="V51" i="12"/>
  <c r="V50" i="12"/>
  <c r="V49" i="12"/>
  <c r="V48" i="12"/>
  <c r="V47" i="12"/>
  <c r="V46" i="12"/>
  <c r="V45" i="12"/>
  <c r="V44" i="12"/>
  <c r="V43" i="12"/>
  <c r="V42" i="12"/>
  <c r="V41" i="12"/>
  <c r="V40" i="12"/>
  <c r="V39" i="12"/>
  <c r="V38" i="12"/>
  <c r="V37" i="12"/>
  <c r="V36" i="12"/>
  <c r="V35" i="12"/>
  <c r="V34" i="12"/>
  <c r="V33" i="12"/>
  <c r="V32" i="12"/>
  <c r="V31" i="12"/>
  <c r="V30" i="12"/>
  <c r="V29" i="12"/>
  <c r="V28" i="12"/>
  <c r="V27" i="12"/>
  <c r="AD26" i="12" s="1"/>
  <c r="V26" i="12"/>
  <c r="AD53" i="12" s="1"/>
  <c r="V25" i="12"/>
  <c r="V19" i="12"/>
  <c r="O16" i="12"/>
  <c r="O1" i="12" s="1"/>
  <c r="M16" i="12"/>
  <c r="L16" i="12"/>
  <c r="AD25" i="12" l="1"/>
  <c r="U10" i="12" s="1"/>
  <c r="V10" i="12" s="1"/>
  <c r="AD27" i="12"/>
  <c r="U12" i="12" s="1"/>
  <c r="V12" i="12" s="1"/>
  <c r="L20" i="12"/>
  <c r="L1" i="12"/>
  <c r="AD52" i="12"/>
  <c r="AD24" i="12"/>
  <c r="U9" i="12" s="1"/>
  <c r="V9" i="12" s="1"/>
  <c r="U11" i="12"/>
  <c r="V11" i="12" s="1"/>
  <c r="AN22" i="12"/>
  <c r="P5" i="12" s="1"/>
  <c r="AM22" i="12"/>
  <c r="L6" i="12" s="1"/>
  <c r="C12" i="2"/>
  <c r="L12" i="2" s="1"/>
  <c r="AB23" i="12"/>
  <c r="M20" i="12"/>
  <c r="M1" i="12"/>
  <c r="E11" i="12" s="1"/>
  <c r="O20" i="12"/>
  <c r="N11" i="13"/>
  <c r="A14" i="16" s="1"/>
  <c r="I12" i="2" l="1"/>
  <c r="V18" i="12"/>
  <c r="V16" i="12"/>
  <c r="V17" i="12"/>
  <c r="V20" i="12" l="1"/>
  <c r="K4" i="12" s="1"/>
  <c r="A18" i="16" l="1"/>
  <c r="X23" i="12" l="1"/>
  <c r="E12" i="12" s="1"/>
  <c r="A6" i="16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<sst xmlns="http://schemas.openxmlformats.org/spreadsheetml/2006/main" count="112" uniqueCount="91">
  <si>
    <t>OPRÁVNENÉ VÝDAVKY PROJEKTU</t>
  </si>
  <si>
    <t>Výdavky projektu  v EUR (na 2 des.miesta)</t>
  </si>
  <si>
    <t>2. Neoprávnené výdavky spolu</t>
  </si>
  <si>
    <t>3. Celkové výdavky spolu (1+2)</t>
  </si>
  <si>
    <t>Korekcia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</si>
  <si>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</si>
  <si>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</si>
  <si>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</si>
  <si>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</si>
  <si>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</si>
  <si>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</si>
  <si>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</si>
  <si>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</si>
  <si>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</si>
  <si>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</si>
  <si>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</si>
  <si>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</si>
  <si>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</si>
  <si>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</si>
  <si>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</si>
  <si>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</si>
  <si>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</si>
  <si>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</si>
  <si>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</si>
  <si>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</si>
  <si>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</si>
  <si>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</si>
  <si>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</si>
  <si>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</si>
  <si>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</si>
  <si>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</si>
  <si>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</si>
  <si>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</si>
  <si>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</si>
  <si>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>Tabuľka č. 2</t>
  </si>
  <si>
    <t>Tabuľka č. 3</t>
  </si>
  <si>
    <t>vysúťažená suma celkom v EUR</t>
  </si>
  <si>
    <t xml:space="preserve">Roky spolu </t>
  </si>
  <si>
    <t>vyberte rok</t>
  </si>
  <si>
    <t>pre podmienené formátovanie</t>
  </si>
  <si>
    <t>počet chýb</t>
  </si>
  <si>
    <t>Tabuľka č. 1</t>
  </si>
  <si>
    <t>Roky spolu po korekcii</t>
  </si>
  <si>
    <t>Žiadateľ</t>
  </si>
  <si>
    <t>IČO</t>
  </si>
  <si>
    <t xml:space="preserve">Termín podania Žiadostí o platbu podľa mesiacov </t>
  </si>
  <si>
    <t>PODIEL TRŽIEB Z LESNÍCKEJ PRVOVÝROBY ALEBO POSKYTOVANÝCH LESNÍCKYCH SLUŽIEB</t>
  </si>
  <si>
    <t>BODOVACIE KRITÉRIA</t>
  </si>
  <si>
    <t>1a. Oprávnené výdavky - menej rozvinuté regióny</t>
  </si>
  <si>
    <t>1. Oprávnené výdavky spolu (1=1a+1b)</t>
  </si>
  <si>
    <t>miesto realizácie</t>
  </si>
  <si>
    <t>menej rozvinuté regióny</t>
  </si>
  <si>
    <t>ostatné regióny</t>
  </si>
  <si>
    <t>1b. Oprávnené výdavky - ostatné regióny (Bratislavský kraj)</t>
  </si>
  <si>
    <t>Zameranie projektu</t>
  </si>
  <si>
    <t>ŽV</t>
  </si>
  <si>
    <t>oblasť</t>
  </si>
  <si>
    <t xml:space="preserve">Špeciálna rastlinná výroba </t>
  </si>
  <si>
    <t>vyberte oblasť</t>
  </si>
  <si>
    <t>Živočíšna výroba</t>
  </si>
  <si>
    <t>Názov projektu</t>
  </si>
  <si>
    <t>áno</t>
  </si>
  <si>
    <t>nie</t>
  </si>
  <si>
    <t>vyberte</t>
  </si>
  <si>
    <t>miesto realizácie projektu</t>
  </si>
  <si>
    <t>Je žiadateľ mladý poľnohospodár v podľa podmienok uvedených vo výzve?</t>
  </si>
  <si>
    <t>Týka sa projekt ekologického poľnohospodárstva?</t>
  </si>
  <si>
    <t>Ekologické poľnohospodárstvo</t>
  </si>
  <si>
    <t>Maximálna intenzita pomoci</t>
  </si>
  <si>
    <t>Žiadaná suma NFP na položku</t>
  </si>
  <si>
    <t>súčet áno</t>
  </si>
  <si>
    <t>ekologické</t>
  </si>
  <si>
    <t>porovnanie %</t>
  </si>
  <si>
    <t>výpočet % žiadaná suma</t>
  </si>
  <si>
    <t>vyplnenie žiadanei sumy</t>
  </si>
  <si>
    <t>Žiadaná suma NFP</t>
  </si>
  <si>
    <t>Žiadaná suma MRR</t>
  </si>
  <si>
    <t>Žiadaná suma OR</t>
  </si>
  <si>
    <t>ŠRV</t>
  </si>
  <si>
    <t>a) technológie na udržiavanie pôdy v kultúrnom a bezburinovom stave a na mechanické ošetrovanie porastov v ŠRV</t>
  </si>
  <si>
    <t>c) technológie precíznej aplikácie prípravkov na ochranu rastlín</t>
  </si>
  <si>
    <t>d) iné investície, ktoré nezaberajú poľnohospodársku pôdu</t>
  </si>
  <si>
    <t>suma</t>
  </si>
  <si>
    <t>percento</t>
  </si>
  <si>
    <t>Celkové oprávnené výdavky</t>
  </si>
  <si>
    <t>b) pozberovú úpravu a/alebo odbyt vrátane debien na skladovanie ovocia a zeleniny</t>
  </si>
  <si>
    <t>e) stroje a technika využiteľná výhradne len v ŠRV (sejačky, sadzače, vyorávače na zemiaky a zeleninu a špeciálna manipulačná technika)</t>
  </si>
  <si>
    <t>a) Technologickú linku na zber objemových a/alebo jadrových krmovín pre zabezpečenie chovu hospodárskych zvierat vybavenú digitálnou technológiou (súčasťou technologickej linky je samochodný stroj na zber krmovín)</t>
  </si>
  <si>
    <t>b) Techniku na zber krmovín pre zabezpečenie chovu hospodárskych zvierat (obracače, zberacie lisy a diskové žacie stroje na zber objemových krmív)</t>
  </si>
  <si>
    <t>c) elektrické ohrady pre hovädzí dobytok, ovce alebo kozy</t>
  </si>
  <si>
    <t>d) iné investície ktoré nezaberajú poľnohospodársku plochu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</si>
</sst>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2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b/>
      <u/>
      <sz val="12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9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/>
    <xf numFmtId="0" fontId="13" fillId="0" borderId="0"/>
    <xf numFmtId="0" fontId="11" fillId="0" borderId="0"/>
    <xf numFmtId="0" fontId="14" fillId="0" borderId="0"/>
    <xf numFmtId="0" fontId="15" fillId="0" borderId="0"/>
    <xf numFmtId="0" fontId="1" fillId="0" borderId="0"/>
  </cellStyleXfs>
  <cellXfs count="228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/>
    <xf numFmtId="0" fontId="7" fillId="0" borderId="0" xfId="0" applyFont="1" applyFill="1"/>
    <xf numFmtId="0" fontId="7" fillId="0" borderId="0" xfId="0" applyFont="1"/>
    <xf numFmtId="4" fontId="7" fillId="0" borderId="0" xfId="0" applyNumberFormat="1" applyFont="1"/>
    <xf numFmtId="0" fontId="7" fillId="7" borderId="0" xfId="0" applyFont="1" applyFill="1" applyAlignment="1">
      <alignment vertical="center"/>
    </xf>
    <xf numFmtId="0" fontId="7" fillId="7" borderId="0" xfId="0" applyFont="1" applyFill="1" applyAlignment="1">
      <alignment horizontal="center" vertical="center"/>
    </xf>
    <xf numFmtId="0" fontId="6" fillId="0" borderId="0" xfId="0" applyFont="1"/>
    <xf numFmtId="0" fontId="7" fillId="0" borderId="0" xfId="0" applyFont="1" applyFill="1" applyBorder="1" applyAlignment="1">
      <alignment vertical="center"/>
    </xf>
    <xf numFmtId="0" fontId="6" fillId="3" borderId="31" xfId="0" applyFont="1" applyFill="1" applyBorder="1" applyAlignment="1">
      <alignment vertical="center"/>
    </xf>
    <xf numFmtId="0" fontId="6" fillId="3" borderId="31" xfId="0" applyFont="1" applyFill="1" applyBorder="1" applyAlignment="1" applyProtection="1">
      <alignment vertical="center"/>
      <protection hidden="1"/>
    </xf>
    <xf numFmtId="0" fontId="6" fillId="3" borderId="31" xfId="0" applyFont="1" applyFill="1" applyBorder="1" applyAlignment="1" applyProtection="1">
      <alignment horizontal="center" vertical="center"/>
      <protection hidden="1"/>
    </xf>
    <xf numFmtId="0" fontId="6" fillId="3" borderId="31" xfId="0" applyFont="1" applyFill="1" applyBorder="1" applyAlignment="1" applyProtection="1">
      <alignment horizontal="left" vertical="center"/>
      <protection hidden="1"/>
    </xf>
    <xf numFmtId="0" fontId="6" fillId="3" borderId="32" xfId="0" applyFont="1" applyFill="1" applyBorder="1" applyAlignment="1">
      <alignment vertical="center"/>
    </xf>
    <xf numFmtId="0" fontId="6" fillId="3" borderId="15" xfId="0" applyFont="1" applyFill="1" applyBorder="1" applyAlignment="1">
      <alignment vertical="center"/>
    </xf>
    <xf numFmtId="0" fontId="6" fillId="3" borderId="25" xfId="0" applyFont="1" applyFill="1" applyBorder="1" applyAlignment="1" applyProtection="1">
      <alignment horizontal="center" vertical="center"/>
      <protection locked="0"/>
    </xf>
    <xf numFmtId="0" fontId="6" fillId="3" borderId="25" xfId="0" applyFont="1" applyFill="1" applyBorder="1" applyAlignment="1" applyProtection="1">
      <alignment horizontal="center" vertical="center"/>
      <protection hidden="1"/>
    </xf>
    <xf numFmtId="0" fontId="6" fillId="3" borderId="25" xfId="0" applyFont="1" applyFill="1" applyBorder="1" applyAlignment="1">
      <alignment horizontal="center" vertical="center"/>
    </xf>
    <xf numFmtId="4" fontId="6" fillId="3" borderId="15" xfId="0" applyNumberFormat="1" applyFont="1" applyFill="1" applyBorder="1" applyAlignment="1">
      <alignment vertical="center"/>
    </xf>
    <xf numFmtId="0" fontId="6" fillId="3" borderId="3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22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24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4" fontId="6" fillId="0" borderId="17" xfId="0" applyNumberFormat="1" applyFont="1" applyBorder="1" applyAlignment="1" applyProtection="1">
      <alignment vertical="center"/>
      <protection locked="0"/>
    </xf>
    <xf numFmtId="0" fontId="6" fillId="2" borderId="2" xfId="0" applyFont="1" applyFill="1" applyBorder="1" applyAlignment="1">
      <alignment vertical="center"/>
    </xf>
    <xf numFmtId="0" fontId="6" fillId="0" borderId="2" xfId="0" applyFont="1" applyBorder="1" applyAlignment="1" applyProtection="1">
      <alignment vertical="center"/>
      <protection locked="0"/>
    </xf>
    <xf numFmtId="0" fontId="6" fillId="2" borderId="19" xfId="0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4" fontId="6" fillId="2" borderId="15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3" borderId="22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4" fontId="7" fillId="0" borderId="2" xfId="0" applyNumberFormat="1" applyFont="1" applyBorder="1" applyAlignment="1" applyProtection="1">
      <alignment vertical="center"/>
      <protection locked="0"/>
    </xf>
    <xf numFmtId="4" fontId="7" fillId="0" borderId="1" xfId="0" applyNumberFormat="1" applyFont="1" applyBorder="1" applyAlignment="1" applyProtection="1">
      <alignment vertical="center"/>
      <protection locked="0"/>
    </xf>
    <xf numFmtId="0" fontId="3" fillId="4" borderId="1" xfId="0" applyFont="1" applyFill="1" applyBorder="1" applyAlignment="1">
      <alignment horizontal="center" vertical="center"/>
    </xf>
    <xf numFmtId="0" fontId="3" fillId="5" borderId="29" xfId="0" applyFont="1" applyFill="1" applyBorder="1" applyAlignment="1" applyProtection="1">
      <alignment horizontal="center" vertical="center"/>
      <protection hidden="1"/>
    </xf>
    <xf numFmtId="4" fontId="2" fillId="0" borderId="17" xfId="0" applyNumberFormat="1" applyFont="1" applyBorder="1" applyAlignment="1" applyProtection="1">
      <alignment vertical="center"/>
      <protection locked="0"/>
    </xf>
    <xf numFmtId="4" fontId="5" fillId="4" borderId="20" xfId="0" applyNumberFormat="1" applyFont="1" applyFill="1" applyBorder="1" applyAlignment="1" applyProtection="1">
      <alignment vertical="center"/>
      <protection hidden="1"/>
    </xf>
    <xf numFmtId="4" fontId="5" fillId="4" borderId="1" xfId="0" applyNumberFormat="1" applyFont="1" applyFill="1" applyBorder="1" applyAlignment="1" applyProtection="1">
      <alignment vertical="center"/>
      <protection hidden="1"/>
    </xf>
    <xf numFmtId="4" fontId="5" fillId="4" borderId="11" xfId="0" applyNumberFormat="1" applyFont="1" applyFill="1" applyBorder="1" applyAlignment="1" applyProtection="1">
      <alignment vertical="center"/>
      <protection hidden="1"/>
    </xf>
    <xf numFmtId="0" fontId="4" fillId="0" borderId="0" xfId="0" applyFont="1" applyFill="1" applyBorder="1"/>
    <xf numFmtId="0" fontId="7" fillId="8" borderId="2" xfId="0" applyFont="1" applyFill="1" applyBorder="1" applyAlignment="1">
      <alignment vertical="center"/>
    </xf>
    <xf numFmtId="0" fontId="4" fillId="8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6" fillId="0" borderId="0" xfId="0" applyFont="1" applyAlignment="1" applyProtection="1">
      <alignment vertical="center"/>
      <protection hidden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3" fillId="4" borderId="10" xfId="0" applyFont="1" applyFill="1" applyBorder="1" applyAlignment="1">
      <alignment horizontal="center" vertical="center"/>
    </xf>
    <xf numFmtId="4" fontId="2" fillId="0" borderId="21" xfId="0" applyNumberFormat="1" applyFont="1" applyBorder="1" applyAlignment="1" applyProtection="1">
      <alignment vertical="center"/>
      <protection locked="0"/>
    </xf>
    <xf numFmtId="4" fontId="5" fillId="4" borderId="10" xfId="0" applyNumberFormat="1" applyFont="1" applyFill="1" applyBorder="1" applyAlignment="1" applyProtection="1">
      <alignment vertical="center"/>
      <protection hidden="1"/>
    </xf>
    <xf numFmtId="0" fontId="3" fillId="4" borderId="37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left" vertical="center"/>
    </xf>
    <xf numFmtId="0" fontId="6" fillId="2" borderId="39" xfId="0" applyFont="1" applyFill="1" applyBorder="1" applyAlignment="1">
      <alignment vertical="center"/>
    </xf>
    <xf numFmtId="0" fontId="6" fillId="2" borderId="40" xfId="0" applyFont="1" applyFill="1" applyBorder="1" applyAlignment="1">
      <alignment vertical="center"/>
    </xf>
    <xf numFmtId="0" fontId="6" fillId="2" borderId="41" xfId="0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0" fontId="7" fillId="0" borderId="15" xfId="0" applyFont="1" applyBorder="1"/>
    <xf numFmtId="0" fontId="6" fillId="3" borderId="42" xfId="0" applyFont="1" applyFill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6" fillId="7" borderId="0" xfId="0" applyFont="1" applyFill="1" applyAlignment="1">
      <alignment vertical="center"/>
    </xf>
    <xf numFmtId="0" fontId="6" fillId="0" borderId="0" xfId="0" applyFont="1" applyBorder="1" applyAlignment="1">
      <alignment horizontal="left" vertical="center"/>
    </xf>
    <xf numFmtId="4" fontId="6" fillId="2" borderId="17" xfId="0" applyNumberFormat="1" applyFont="1" applyFill="1" applyBorder="1" applyAlignment="1" applyProtection="1">
      <alignment vertical="center"/>
      <protection hidden="1"/>
    </xf>
    <xf numFmtId="4" fontId="6" fillId="2" borderId="2" xfId="0" applyNumberFormat="1" applyFont="1" applyFill="1" applyBorder="1" applyAlignment="1" applyProtection="1">
      <alignment vertical="center"/>
      <protection hidden="1"/>
    </xf>
    <xf numFmtId="4" fontId="6" fillId="2" borderId="1" xfId="0" applyNumberFormat="1" applyFont="1" applyFill="1" applyBorder="1" applyAlignment="1" applyProtection="1">
      <alignment vertical="center"/>
      <protection hidden="1"/>
    </xf>
    <xf numFmtId="4" fontId="6" fillId="2" borderId="20" xfId="0" applyNumberFormat="1" applyFont="1" applyFill="1" applyBorder="1" applyAlignment="1" applyProtection="1">
      <alignment vertical="center"/>
      <protection hidden="1"/>
    </xf>
    <xf numFmtId="4" fontId="6" fillId="2" borderId="18" xfId="0" applyNumberFormat="1" applyFont="1" applyFill="1" applyBorder="1" applyAlignment="1" applyProtection="1">
      <alignment vertical="center"/>
      <protection hidden="1"/>
    </xf>
    <xf numFmtId="4" fontId="6" fillId="2" borderId="11" xfId="0" applyNumberFormat="1" applyFont="1" applyFill="1" applyBorder="1" applyAlignment="1" applyProtection="1">
      <alignment vertical="center"/>
      <protection hidden="1"/>
    </xf>
    <xf numFmtId="0" fontId="6" fillId="3" borderId="15" xfId="0" applyFont="1" applyFill="1" applyBorder="1" applyAlignment="1">
      <alignment horizontal="left" vertical="center"/>
    </xf>
    <xf numFmtId="0" fontId="7" fillId="0" borderId="0" xfId="0" applyFont="1" applyBorder="1"/>
    <xf numFmtId="0" fontId="6" fillId="3" borderId="31" xfId="0" applyFont="1" applyFill="1" applyBorder="1" applyAlignment="1">
      <alignment horizontal="left" vertical="center"/>
    </xf>
    <xf numFmtId="0" fontId="6" fillId="7" borderId="0" xfId="0" applyFont="1" applyFill="1"/>
    <xf numFmtId="0" fontId="7" fillId="8" borderId="38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4" fontId="7" fillId="0" borderId="0" xfId="0" applyNumberFormat="1" applyFont="1" applyAlignment="1">
      <alignment vertical="center" wrapText="1"/>
    </xf>
    <xf numFmtId="0" fontId="7" fillId="0" borderId="0" xfId="0" applyFont="1" applyFill="1" applyBorder="1" applyAlignment="1" applyProtection="1">
      <alignment vertical="center"/>
      <protection locked="0"/>
    </xf>
    <xf numFmtId="0" fontId="3" fillId="6" borderId="26" xfId="0" applyFont="1" applyFill="1" applyBorder="1" applyAlignment="1">
      <alignment horizontal="center" vertical="center"/>
    </xf>
    <xf numFmtId="0" fontId="3" fillId="5" borderId="2" xfId="0" applyFont="1" applyFill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vertical="center" wrapText="1"/>
      <protection hidden="1"/>
    </xf>
    <xf numFmtId="0" fontId="4" fillId="0" borderId="0" xfId="0" applyFont="1" applyBorder="1" applyAlignment="1" applyProtection="1">
      <alignment vertical="center"/>
      <protection hidden="1"/>
    </xf>
    <xf numFmtId="0" fontId="3" fillId="5" borderId="17" xfId="0" applyFont="1" applyFill="1" applyBorder="1" applyAlignment="1" applyProtection="1">
      <alignment horizontal="center" vertical="center"/>
      <protection hidden="1"/>
    </xf>
    <xf numFmtId="0" fontId="3" fillId="6" borderId="42" xfId="0" applyFont="1" applyFill="1" applyBorder="1" applyAlignment="1">
      <alignment horizontal="center" vertical="center"/>
    </xf>
    <xf numFmtId="0" fontId="4" fillId="0" borderId="0" xfId="0" applyFont="1" applyFill="1"/>
    <xf numFmtId="0" fontId="19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/>
    </xf>
    <xf numFmtId="4" fontId="7" fillId="0" borderId="0" xfId="0" applyNumberFormat="1" applyFont="1" applyAlignment="1">
      <alignment vertical="center"/>
    </xf>
    <xf numFmtId="0" fontId="6" fillId="3" borderId="15" xfId="0" applyFont="1" applyFill="1" applyBorder="1" applyAlignment="1">
      <alignment horizontal="left" vertical="center"/>
    </xf>
    <xf numFmtId="0" fontId="7" fillId="8" borderId="0" xfId="0" applyFont="1" applyFill="1"/>
    <xf numFmtId="0" fontId="7" fillId="8" borderId="3" xfId="0" applyFont="1" applyFill="1" applyBorder="1"/>
    <xf numFmtId="0" fontId="7" fillId="8" borderId="3" xfId="0" applyNumberFormat="1" applyFont="1" applyFill="1" applyBorder="1" applyAlignment="1" applyProtection="1">
      <alignment horizontal="left" vertical="center" wrapText="1"/>
      <protection locked="0"/>
    </xf>
    <xf numFmtId="0" fontId="7" fillId="8" borderId="4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vertical="center" wrapText="1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left" vertical="center" wrapText="1"/>
      <protection locked="0"/>
    </xf>
    <xf numFmtId="10" fontId="7" fillId="0" borderId="0" xfId="0" applyNumberFormat="1" applyFont="1" applyAlignment="1">
      <alignment vertical="center" wrapText="1"/>
    </xf>
    <xf numFmtId="0" fontId="7" fillId="8" borderId="0" xfId="0" applyFont="1" applyFill="1" applyAlignment="1">
      <alignment wrapText="1"/>
    </xf>
    <xf numFmtId="0" fontId="7" fillId="8" borderId="0" xfId="0" applyFont="1" applyFill="1" applyAlignment="1">
      <alignment vertical="center"/>
    </xf>
    <xf numFmtId="4" fontId="6" fillId="0" borderId="1" xfId="0" applyNumberFormat="1" applyFont="1" applyBorder="1" applyAlignment="1" applyProtection="1">
      <alignment horizontal="center" vertical="center" wrapText="1"/>
      <protection locked="0"/>
    </xf>
    <xf numFmtId="4" fontId="6" fillId="2" borderId="17" xfId="0" applyNumberFormat="1" applyFont="1" applyFill="1" applyBorder="1" applyAlignment="1">
      <alignment vertical="center"/>
    </xf>
    <xf numFmtId="0" fontId="17" fillId="0" borderId="0" xfId="0" applyFont="1"/>
    <xf numFmtId="0" fontId="7" fillId="0" borderId="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2" xfId="0" applyNumberFormat="1" applyFont="1" applyFill="1" applyBorder="1" applyAlignment="1" applyProtection="1">
      <alignment vertical="center" wrapText="1"/>
      <protection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10" fontId="6" fillId="0" borderId="2" xfId="0" applyNumberFormat="1" applyFont="1" applyFill="1" applyBorder="1" applyAlignment="1" applyProtection="1">
      <alignment horizontal="center" vertical="center" wrapText="1"/>
      <protection hidden="1"/>
    </xf>
    <xf numFmtId="4" fontId="6" fillId="0" borderId="2" xfId="0" applyNumberFormat="1" applyFont="1" applyBorder="1" applyAlignment="1" applyProtection="1">
      <alignment horizontal="center" vertical="center" wrapText="1"/>
      <protection locked="0"/>
    </xf>
    <xf numFmtId="4" fontId="6" fillId="0" borderId="2" xfId="0" applyNumberFormat="1" applyFont="1" applyBorder="1" applyAlignment="1" applyProtection="1">
      <alignment horizontal="center" vertical="center" wrapText="1"/>
      <protection hidden="1"/>
    </xf>
    <xf numFmtId="4" fontId="6" fillId="0" borderId="2" xfId="0" applyNumberFormat="1" applyFont="1" applyBorder="1" applyAlignment="1" applyProtection="1">
      <alignment vertical="center"/>
      <protection locked="0"/>
    </xf>
    <xf numFmtId="0" fontId="7" fillId="3" borderId="51" xfId="0" applyFont="1" applyFill="1" applyBorder="1" applyAlignment="1">
      <alignment vertical="center"/>
    </xf>
    <xf numFmtId="0" fontId="6" fillId="3" borderId="52" xfId="0" applyFont="1" applyFill="1" applyBorder="1" applyAlignment="1">
      <alignment vertical="center"/>
    </xf>
    <xf numFmtId="0" fontId="6" fillId="3" borderId="53" xfId="0" applyFont="1" applyFill="1" applyBorder="1" applyAlignment="1">
      <alignment vertical="center"/>
    </xf>
    <xf numFmtId="0" fontId="6" fillId="3" borderId="49" xfId="0" applyFont="1" applyFill="1" applyBorder="1" applyAlignment="1">
      <alignment horizontal="center" vertical="center" wrapText="1"/>
    </xf>
    <xf numFmtId="0" fontId="6" fillId="3" borderId="50" xfId="0" applyFont="1" applyFill="1" applyBorder="1" applyAlignment="1">
      <alignment horizontal="center" vertical="center" wrapText="1"/>
    </xf>
    <xf numFmtId="0" fontId="6" fillId="3" borderId="50" xfId="0" applyFont="1" applyFill="1" applyBorder="1" applyAlignment="1">
      <alignment horizontal="center" vertical="center"/>
    </xf>
    <xf numFmtId="0" fontId="6" fillId="3" borderId="50" xfId="0" applyFont="1" applyFill="1" applyBorder="1" applyAlignment="1" applyProtection="1">
      <alignment horizontal="center" vertical="center"/>
      <protection hidden="1"/>
    </xf>
    <xf numFmtId="4" fontId="6" fillId="3" borderId="50" xfId="0" applyNumberFormat="1" applyFont="1" applyFill="1" applyBorder="1" applyAlignment="1">
      <alignment horizontal="center" vertical="center" wrapText="1"/>
    </xf>
    <xf numFmtId="0" fontId="6" fillId="3" borderId="55" xfId="0" applyFont="1" applyFill="1" applyBorder="1" applyAlignment="1">
      <alignment horizontal="center" vertical="center" wrapText="1"/>
    </xf>
    <xf numFmtId="0" fontId="6" fillId="3" borderId="56" xfId="0" applyFont="1" applyFill="1" applyBorder="1" applyAlignment="1">
      <alignment horizontal="center" vertical="center" wrapText="1"/>
    </xf>
    <xf numFmtId="0" fontId="4" fillId="0" borderId="5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 applyProtection="1">
      <alignment horizontal="left" vertical="center" wrapText="1"/>
      <protection locked="0"/>
    </xf>
    <xf numFmtId="4" fontId="7" fillId="0" borderId="8" xfId="0" applyNumberFormat="1" applyFont="1" applyBorder="1" applyAlignment="1" applyProtection="1">
      <alignment vertical="center" wrapText="1"/>
      <protection locked="0"/>
    </xf>
    <xf numFmtId="4" fontId="6" fillId="2" borderId="8" xfId="0" applyNumberFormat="1" applyFont="1" applyFill="1" applyBorder="1" applyAlignment="1" applyProtection="1">
      <alignment vertical="center" wrapText="1"/>
      <protection hidden="1"/>
    </xf>
    <xf numFmtId="0" fontId="6" fillId="0" borderId="8" xfId="0" applyFont="1" applyBorder="1" applyAlignment="1" applyProtection="1">
      <alignment horizontal="center" vertical="center" wrapText="1"/>
      <protection hidden="1"/>
    </xf>
    <xf numFmtId="10" fontId="6" fillId="0" borderId="8" xfId="0" applyNumberFormat="1" applyFont="1" applyFill="1" applyBorder="1" applyAlignment="1" applyProtection="1">
      <alignment horizontal="center" vertical="center" wrapText="1"/>
      <protection hidden="1"/>
    </xf>
    <xf numFmtId="4" fontId="6" fillId="0" borderId="8" xfId="0" applyNumberFormat="1" applyFont="1" applyBorder="1" applyAlignment="1" applyProtection="1">
      <alignment horizontal="center" vertical="center" wrapText="1"/>
      <protection locked="0"/>
    </xf>
    <xf numFmtId="4" fontId="6" fillId="0" borderId="8" xfId="0" applyNumberFormat="1" applyFont="1" applyBorder="1" applyAlignment="1" applyProtection="1">
      <alignment horizontal="center" vertical="center" wrapText="1"/>
      <protection hidden="1"/>
    </xf>
    <xf numFmtId="4" fontId="6" fillId="0" borderId="8" xfId="0" applyNumberFormat="1" applyFont="1" applyBorder="1" applyAlignment="1" applyProtection="1">
      <alignment vertical="center" wrapText="1"/>
      <protection locked="0"/>
    </xf>
    <xf numFmtId="4" fontId="6" fillId="0" borderId="9" xfId="0" applyNumberFormat="1" applyFont="1" applyBorder="1" applyAlignment="1" applyProtection="1">
      <alignment vertical="center" wrapText="1"/>
      <protection hidden="1"/>
    </xf>
    <xf numFmtId="4" fontId="6" fillId="0" borderId="18" xfId="0" applyNumberFormat="1" applyFont="1" applyBorder="1" applyAlignment="1" applyProtection="1">
      <alignment vertical="center"/>
      <protection hidden="1"/>
    </xf>
    <xf numFmtId="4" fontId="6" fillId="2" borderId="1" xfId="0" applyNumberFormat="1" applyFont="1" applyFill="1" applyBorder="1" applyAlignment="1" applyProtection="1">
      <alignment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10" fontId="6" fillId="0" borderId="1" xfId="0" applyNumberFormat="1" applyFont="1" applyFill="1" applyBorder="1" applyAlignment="1" applyProtection="1">
      <alignment horizontal="center" vertical="center" wrapText="1"/>
      <protection hidden="1"/>
    </xf>
    <xf numFmtId="4" fontId="6" fillId="0" borderId="1" xfId="0" applyNumberFormat="1" applyFont="1" applyBorder="1" applyAlignment="1" applyProtection="1">
      <alignment horizontal="center" vertical="center" wrapText="1"/>
      <protection hidden="1"/>
    </xf>
    <xf numFmtId="4" fontId="6" fillId="0" borderId="1" xfId="0" applyNumberFormat="1" applyFont="1" applyBorder="1" applyAlignment="1" applyProtection="1">
      <alignment vertical="center"/>
      <protection locked="0"/>
    </xf>
    <xf numFmtId="4" fontId="6" fillId="0" borderId="11" xfId="0" applyNumberFormat="1" applyFont="1" applyBorder="1" applyAlignment="1" applyProtection="1">
      <alignment vertical="center"/>
      <protection hidden="1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 applyProtection="1">
      <alignment vertical="center" wrapText="1"/>
      <protection locked="0"/>
    </xf>
    <xf numFmtId="4" fontId="7" fillId="0" borderId="2" xfId="0" applyNumberFormat="1" applyFont="1" applyBorder="1"/>
    <xf numFmtId="0" fontId="6" fillId="9" borderId="2" xfId="0" applyFont="1" applyFill="1" applyBorder="1" applyAlignment="1" applyProtection="1">
      <alignment horizontal="center" vertical="center"/>
      <protection locked="0"/>
    </xf>
    <xf numFmtId="4" fontId="6" fillId="0" borderId="2" xfId="0" applyNumberFormat="1" applyFont="1" applyFill="1" applyBorder="1" applyAlignment="1" applyProtection="1">
      <alignment vertical="center" wrapText="1"/>
    </xf>
    <xf numFmtId="10" fontId="6" fillId="0" borderId="2" xfId="0" applyNumberFormat="1" applyFont="1" applyFill="1" applyBorder="1" applyAlignment="1" applyProtection="1">
      <alignment horizontal="right" vertical="center"/>
    </xf>
    <xf numFmtId="0" fontId="10" fillId="0" borderId="0" xfId="1" applyFont="1" applyAlignment="1" applyProtection="1">
      <alignment horizontal="left" vertical="center"/>
      <protection hidden="1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6" fillId="8" borderId="48" xfId="0" applyFont="1" applyFill="1" applyBorder="1" applyAlignment="1">
      <alignment horizontal="left" vertical="center" indent="2"/>
    </xf>
    <xf numFmtId="0" fontId="6" fillId="8" borderId="7" xfId="0" applyFont="1" applyFill="1" applyBorder="1" applyAlignment="1">
      <alignment horizontal="left" vertical="center" indent="2"/>
    </xf>
    <xf numFmtId="0" fontId="6" fillId="8" borderId="38" xfId="0" applyFont="1" applyFill="1" applyBorder="1" applyAlignment="1">
      <alignment horizontal="left" vertical="center" indent="2"/>
    </xf>
    <xf numFmtId="0" fontId="6" fillId="8" borderId="4" xfId="0" applyFont="1" applyFill="1" applyBorder="1" applyAlignment="1">
      <alignment horizontal="left" vertical="center" indent="2"/>
    </xf>
    <xf numFmtId="0" fontId="6" fillId="0" borderId="0" xfId="0" applyFont="1" applyAlignment="1">
      <alignment horizontal="left" vertical="center"/>
    </xf>
    <xf numFmtId="0" fontId="20" fillId="3" borderId="34" xfId="0" applyFont="1" applyFill="1" applyBorder="1" applyAlignment="1">
      <alignment horizontal="center" vertical="center" wrapText="1"/>
    </xf>
    <xf numFmtId="0" fontId="20" fillId="3" borderId="54" xfId="0" applyFont="1" applyFill="1" applyBorder="1" applyAlignment="1">
      <alignment horizontal="center" vertical="center" wrapText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9" borderId="2" xfId="0" applyFont="1" applyFill="1" applyBorder="1" applyAlignment="1">
      <alignment horizontal="left" vertical="center"/>
    </xf>
    <xf numFmtId="4" fontId="6" fillId="9" borderId="2" xfId="0" applyNumberFormat="1" applyFont="1" applyFill="1" applyBorder="1" applyAlignment="1">
      <alignment horizontal="right" vertical="center"/>
    </xf>
    <xf numFmtId="0" fontId="6" fillId="9" borderId="2" xfId="0" applyFont="1" applyFill="1" applyBorder="1" applyAlignment="1">
      <alignment horizontal="right" vertical="center"/>
    </xf>
    <xf numFmtId="0" fontId="6" fillId="0" borderId="47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7" fillId="0" borderId="2" xfId="0" applyNumberFormat="1" applyFont="1" applyBorder="1" applyAlignment="1" applyProtection="1">
      <alignment horizontal="left"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 wrapText="1"/>
    </xf>
    <xf numFmtId="0" fontId="12" fillId="3" borderId="34" xfId="0" applyFont="1" applyFill="1" applyBorder="1" applyAlignment="1">
      <alignment horizontal="center" vertical="center" wrapText="1"/>
    </xf>
    <xf numFmtId="0" fontId="12" fillId="3" borderId="54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33" xfId="0" applyFont="1" applyFill="1" applyBorder="1" applyAlignment="1">
      <alignment horizontal="left" vertical="center"/>
    </xf>
    <xf numFmtId="0" fontId="6" fillId="3" borderId="19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16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164" fontId="7" fillId="0" borderId="2" xfId="0" applyNumberFormat="1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10" fontId="4" fillId="5" borderId="17" xfId="0" applyNumberFormat="1" applyFont="1" applyFill="1" applyBorder="1" applyAlignment="1" applyProtection="1">
      <alignment horizontal="center" vertical="center"/>
      <protection hidden="1"/>
    </xf>
    <xf numFmtId="10" fontId="4" fillId="5" borderId="20" xfId="0" applyNumberFormat="1" applyFont="1" applyFill="1" applyBorder="1" applyAlignment="1" applyProtection="1">
      <alignment horizontal="center" vertical="center"/>
      <protection hidden="1"/>
    </xf>
    <xf numFmtId="10" fontId="4" fillId="5" borderId="2" xfId="0" applyNumberFormat="1" applyFont="1" applyFill="1" applyBorder="1" applyAlignment="1" applyProtection="1">
      <alignment horizontal="center" vertical="center"/>
      <protection hidden="1"/>
    </xf>
    <xf numFmtId="10" fontId="4" fillId="5" borderId="18" xfId="0" applyNumberFormat="1" applyFont="1" applyFill="1" applyBorder="1" applyAlignment="1" applyProtection="1">
      <alignment horizontal="center" vertical="center"/>
      <protection hidden="1"/>
    </xf>
    <xf numFmtId="0" fontId="3" fillId="6" borderId="28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/>
    </xf>
    <xf numFmtId="4" fontId="4" fillId="5" borderId="17" xfId="0" applyNumberFormat="1" applyFont="1" applyFill="1" applyBorder="1" applyAlignment="1" applyProtection="1">
      <alignment horizontal="center" vertical="center"/>
      <protection hidden="1"/>
    </xf>
    <xf numFmtId="4" fontId="4" fillId="5" borderId="2" xfId="0" applyNumberFormat="1" applyFont="1" applyFill="1" applyBorder="1" applyAlignment="1" applyProtection="1">
      <alignment horizontal="center" vertical="center"/>
      <protection hidden="1"/>
    </xf>
    <xf numFmtId="0" fontId="3" fillId="5" borderId="43" xfId="0" applyFont="1" applyFill="1" applyBorder="1" applyAlignment="1" applyProtection="1">
      <alignment horizontal="center" vertical="center"/>
      <protection hidden="1"/>
    </xf>
    <xf numFmtId="0" fontId="3" fillId="5" borderId="45" xfId="0" applyFont="1" applyFill="1" applyBorder="1" applyAlignment="1" applyProtection="1">
      <alignment horizontal="center" vertical="center"/>
      <protection hidden="1"/>
    </xf>
    <xf numFmtId="0" fontId="3" fillId="5" borderId="44" xfId="0" applyFont="1" applyFill="1" applyBorder="1" applyAlignment="1" applyProtection="1">
      <alignment horizontal="center" vertical="center"/>
      <protection hidden="1"/>
    </xf>
    <xf numFmtId="0" fontId="3" fillId="5" borderId="23" xfId="0" applyFont="1" applyFill="1" applyBorder="1" applyAlignment="1" applyProtection="1">
      <alignment horizontal="center" vertical="center"/>
      <protection hidden="1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10" fontId="3" fillId="6" borderId="26" xfId="0" applyNumberFormat="1" applyFont="1" applyFill="1" applyBorder="1" applyAlignment="1" applyProtection="1">
      <alignment horizontal="center" vertical="center"/>
      <protection hidden="1"/>
    </xf>
    <xf numFmtId="10" fontId="3" fillId="6" borderId="27" xfId="0" applyNumberFormat="1" applyFont="1" applyFill="1" applyBorder="1" applyAlignment="1" applyProtection="1">
      <alignment horizontal="center" vertical="center"/>
      <protection hidden="1"/>
    </xf>
    <xf numFmtId="4" fontId="3" fillId="6" borderId="26" xfId="0" applyNumberFormat="1" applyFont="1" applyFill="1" applyBorder="1" applyAlignment="1" applyProtection="1">
      <alignment horizontal="center" vertical="center"/>
      <protection hidden="1"/>
    </xf>
    <xf numFmtId="4" fontId="3" fillId="6" borderId="28" xfId="0" applyNumberFormat="1" applyFont="1" applyFill="1" applyBorder="1" applyAlignment="1" applyProtection="1">
      <alignment horizontal="center" vertical="center"/>
      <protection hidden="1"/>
    </xf>
    <xf numFmtId="0" fontId="3" fillId="6" borderId="2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/>
    </xf>
    <xf numFmtId="0" fontId="3" fillId="4" borderId="3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left" vertical="center" wrapText="1"/>
      <protection hidden="1"/>
    </xf>
    <xf numFmtId="0" fontId="4" fillId="0" borderId="2" xfId="0" applyFont="1" applyBorder="1" applyAlignment="1" applyProtection="1">
      <alignment horizontal="left" vertical="center"/>
      <protection hidden="1"/>
    </xf>
  </cellXfs>
  <cellStyles count="7">
    <cellStyle name="Hypertextové prepojenie" xfId="1" builtinId="8"/>
    <cellStyle name="Normálna" xfId="0" builtinId="0"/>
    <cellStyle name="Normálna 2" xfId="2" xr:uid="{00000000-0005-0000-0000-000002000000}"/>
    <cellStyle name="Normálne 2" xfId="3" xr:uid="{00000000-0005-0000-0000-000003000000}"/>
    <cellStyle name="Normálne 2 2" xfId="6" xr:uid="{00000000-0005-0000-0000-000004000000}"/>
    <cellStyle name="Normálne 3" xfId="4" xr:uid="{00000000-0005-0000-0000-000005000000}"/>
    <cellStyle name="normálne_KLs" xfId="5" xr:uid="{00000000-0005-0000-0000-000006000000}"/>
  </cellStyles>
  <dxfs count="59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Žiarivý okraj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2"/>
  <dimension ref="A5:J22"/>
  <sheetViews>
    <sheetView zoomScaleNormal="100" zoomScaleSheetLayoutView="110" workbookViewId="0">
      <selection activeCell="A18" sqref="A18"/>
    </sheetView>
  </sheetViews>
  <sheetFormatPr defaultRowHeight="15" x14ac:dyDescent="0.25"/>
  <cols>
    <col min="1" max="1" width="11.85546875" customWidth="1"/>
  </cols>
  <sheetData>
    <row r="5" spans="1:10" ht="15.75" x14ac:dyDescent="0.25">
      <c r="A5" s="163" t="s">
        <v>0</v>
      </c>
      <c r="B5" s="163"/>
      <c r="C5" s="163"/>
      <c r="D5" s="163"/>
      <c r="E5" s="163"/>
      <c r="F5" s="163"/>
      <c r="G5" s="163"/>
      <c r="H5" s="163"/>
      <c r="I5" s="163"/>
      <c r="J5" s="163"/>
    </row>
    <row r="6" spans="1:10" x14ac:dyDescent="0.25">
      <c r="A6" s="61" t="str">
        <f>IF('rok 20XY-20XZ'!E12="v červenooznačených riadkoch sú nekorektne zadané údaje","Nekorektne vyplnený hárok oprávnené výdavky projektu",IF('rok 20XY-20XZ'!P16=0,"nie je vyplnený hárok oprávnené výdavky projektu",IF('rok 20XY-20XZ'!K15="vyberte rok","nekorektne vyplnený hárok oprávnené výdavky projektu","")))</f>
        <v>nie je vyplnený hárok oprávnené výdavky projektu</v>
      </c>
    </row>
    <row r="9" spans="1:10" ht="15.75" x14ac:dyDescent="0.25">
      <c r="A9" s="163" t="s">
        <v>14</v>
      </c>
      <c r="B9" s="163"/>
      <c r="C9" s="163"/>
      <c r="D9" s="163"/>
      <c r="E9" s="163"/>
      <c r="F9" s="163"/>
      <c r="G9" s="163"/>
      <c r="H9" s="163"/>
      <c r="I9" s="163"/>
      <c r="J9" s="163"/>
    </row>
    <row r="10" spans="1:10" x14ac:dyDescent="0.25">
      <c r="A10" s="61" t="str">
        <f>IF('Intenzita pomoci'!F12=0,"nie je vyplnený hárok Intenzita pomoci","")</f>
        <v>nie je vyplnený hárok Intenzita pomoci</v>
      </c>
    </row>
    <row r="13" spans="1:10" ht="15.75" x14ac:dyDescent="0.25">
      <c r="A13" s="163" t="s">
        <v>33</v>
      </c>
      <c r="B13" s="163"/>
      <c r="C13" s="163"/>
      <c r="D13" s="163"/>
      <c r="E13" s="163"/>
      <c r="F13" s="163"/>
      <c r="G13" s="163"/>
      <c r="H13" s="163"/>
      <c r="I13" s="163"/>
      <c r="J13" s="163"/>
    </row>
    <row r="14" spans="1:10" x14ac:dyDescent="0.25">
      <c r="A14" s="61" t="str">
        <f>IF(Harmonogram!N11=0,"nie je vyplnený hárok Časový harmonogram predkladania žiadostí o platbu",IF('Intenzita pomoci'!F12&lt;&gt;Harmonogram!N11,"nesúlad údajov na hárkoch Intenzita pomoci a Harmonogram predkladania žiadostí o platbu",""))</f>
        <v>nie je vyplnený hárok Časový harmonogram predkladania žiadostí o platbu</v>
      </c>
    </row>
    <row r="17" spans="1:10" ht="15.75" x14ac:dyDescent="0.25">
      <c r="A17" s="163" t="s">
        <v>46</v>
      </c>
      <c r="B17" s="163"/>
      <c r="C17" s="163"/>
      <c r="D17" s="163"/>
      <c r="E17" s="163"/>
      <c r="F17" s="163"/>
      <c r="G17" s="163"/>
      <c r="H17" s="163"/>
      <c r="I17" s="163"/>
      <c r="J17" s="163"/>
    </row>
    <row r="18" spans="1:10" x14ac:dyDescent="0.25">
      <c r="A18" s="61" t="e">
        <f>IF(AND(#REF!="Vyberte typ prijímateľa",#REF!="Vyberte typ účtovníctva",#REF!="",#REF!=0),"nie je vyplnený hárok Podiel tržieb z lesníckej prvovýroby alebo poskytovaných lesníckych služieb",IF(OR(#REF!="",#REF!=""),"nekorektne zadané údaje na hárku Podiel tržieb z lesníckej prvovýroby alebo poskytovaných lesníckych služieb",IF(#REF!="v červenooznačených riadkoch sú chybne zadané údaje","nekorektne zadané údaje na hárku Podiel tržieb z lesníckej prvovýroby alebo poskytovaných lesníckych služieb",IF(OR(#REF!="Vyberte typ účtovníctva",#REF!="Vyberte typ prijímateľa"),"nekorektne zadané údaje na hárku Podiel tržieb z lesníckej prvovýroby alebo poskytovaných lesníckych služieb",IF(AND(OR(#REF!=#REF!,#REF!=#REF!),OR(#REF!=#REF!,#REF!=#REF!,#REF!=#REF!),OR(#REF!="",#REF!=0)),"nekorektne zadané údaje na hárku Podiel tržieb z lesníckej prvovýroby alebo poskytovaných lesníckych služieb","")))))</f>
        <v>#REF!</v>
      </c>
      <c r="B18" s="8"/>
      <c r="C18" s="8"/>
      <c r="D18" s="8"/>
      <c r="E18" s="8"/>
      <c r="F18" s="8"/>
      <c r="G18" s="8"/>
      <c r="H18" s="8"/>
      <c r="I18" s="8"/>
      <c r="J18" s="8"/>
    </row>
    <row r="21" spans="1:10" ht="15.75" x14ac:dyDescent="0.25">
      <c r="A21" s="163" t="s">
        <v>47</v>
      </c>
      <c r="B21" s="163"/>
      <c r="C21" s="163"/>
      <c r="D21" s="163"/>
      <c r="E21" s="163"/>
      <c r="F21" s="163"/>
      <c r="G21" s="163"/>
      <c r="H21" s="163"/>
      <c r="I21" s="163"/>
      <c r="J21" s="163"/>
    </row>
    <row r="22" spans="1:10" x14ac:dyDescent="0.25">
      <c r="A22" s="8"/>
    </row>
  </sheetData>
  <mergeCells count="5">
    <mergeCell ref="A5:J5"/>
    <mergeCell ref="A9:J9"/>
    <mergeCell ref="A13:J13"/>
    <mergeCell ref="A17:J17"/>
    <mergeCell ref="A21:J21"/>
  </mergeCells>
  <hyperlinks>
    <hyperlink ref="A5" location="'rok 20xy-20xz'!A1" display="OPRÁVNENÉ VÝDAVKY PROJEKTU" xr:uid="{00000000-0004-0000-0000-000000000000}"/>
    <hyperlink ref="A9" location="'Intenzita pomoci'!A1" display="INTENZITA POMOCI" xr:uid="{00000000-0004-0000-0000-000001000000}"/>
    <hyperlink ref="A13" location="Harmonogram!A1" display="ČASOVÝ HARMONOGRAM PREDKLADANIA ŽIADOSTÍ O PLATBU " xr:uid="{00000000-0004-0000-0000-000002000000}"/>
    <hyperlink ref="A17" location="Podiel_tržieb!A1" display="PODIEL TRŽIEB Z LESNÍCKEJ PRVOVÝROBY ALEBO POSKYTOVANÝCH LESNÍCKYCH SLUŽIEB" xr:uid="{00000000-0004-0000-0000-000003000000}"/>
    <hyperlink ref="A21" location="Body!A1" display="BODOVACIE KRITÉRIA" xr:uid="{00000000-0004-0000-0000-000004000000}"/>
  </hyperlinks>
  <printOptions horizontalCentered="1"/>
  <pageMargins left="0.19685039370078741" right="0.19685039370078741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1"/>
  <dimension ref="A1:AO223"/>
  <sheetViews>
    <sheetView tabSelected="1" topLeftCell="A11" zoomScaleNormal="100" workbookViewId="0">
      <selection activeCell="D4" sqref="D4:J4"/>
    </sheetView>
  </sheetViews>
  <sheetFormatPr defaultRowHeight="12.75" x14ac:dyDescent="0.2"/>
  <cols>
    <col min="1" max="1" width="3.28515625" style="8" customWidth="1"/>
    <col min="2" max="3" width="12.7109375" style="8" customWidth="1"/>
    <col min="4" max="4" width="22.42578125" style="8" customWidth="1"/>
    <col min="5" max="5" width="11" style="8" customWidth="1"/>
    <col min="6" max="6" width="14.5703125" style="8" bestFit="1" customWidth="1"/>
    <col min="7" max="7" width="37.85546875" style="8" customWidth="1"/>
    <col min="8" max="8" width="10.5703125" style="8" customWidth="1"/>
    <col min="9" max="9" width="8.85546875" style="8" customWidth="1"/>
    <col min="10" max="10" width="13.140625" style="8" customWidth="1"/>
    <col min="11" max="12" width="11" style="8" customWidth="1"/>
    <col min="13" max="15" width="11" style="8" hidden="1" customWidth="1"/>
    <col min="16" max="18" width="11.7109375" style="8" customWidth="1"/>
    <col min="19" max="19" width="12.7109375" style="8" customWidth="1"/>
    <col min="20" max="20" width="15" style="9" hidden="1" customWidth="1"/>
    <col min="21" max="21" width="10.85546875" style="8" customWidth="1"/>
    <col min="22" max="22" width="11.7109375" style="8" customWidth="1"/>
    <col min="23" max="23" width="13.7109375" style="8" hidden="1" customWidth="1"/>
    <col min="24" max="24" width="13.28515625" style="8" hidden="1" customWidth="1"/>
    <col min="25" max="25" width="19.5703125" style="8" hidden="1" customWidth="1"/>
    <col min="26" max="26" width="13.28515625" style="59" hidden="1" customWidth="1"/>
    <col min="27" max="27" width="69.28515625" style="8" hidden="1" customWidth="1"/>
    <col min="28" max="28" width="13.28515625" style="8" hidden="1" customWidth="1"/>
    <col min="29" max="29" width="15" style="8" hidden="1" customWidth="1"/>
    <col min="30" max="30" width="11.7109375" style="8" hidden="1" customWidth="1"/>
    <col min="31" max="32" width="9.140625" style="8" customWidth="1"/>
    <col min="33" max="33" width="47.42578125" style="8" customWidth="1"/>
    <col min="34" max="37" width="9.140625" style="8" hidden="1" customWidth="1"/>
    <col min="38" max="38" width="20.42578125" style="8" hidden="1" customWidth="1"/>
    <col min="39" max="39" width="11.7109375" style="8" hidden="1" customWidth="1"/>
    <col min="40" max="41" width="9.140625" style="8" hidden="1" customWidth="1"/>
    <col min="42" max="16384" width="9.140625" style="8"/>
  </cols>
  <sheetData>
    <row r="1" spans="1:27" ht="27.75" hidden="1" customHeight="1" x14ac:dyDescent="0.2">
      <c r="L1" s="76" t="str">
        <f>IF($K$15="vyberte rok","",IF(AND(L15="",L16&gt;0),"chyba",""))</f>
        <v/>
      </c>
      <c r="M1" s="76" t="str">
        <f>IF($K$15="vyberte rok","",IF(AND(M15="",M16&gt;0),"chyba",""))</f>
        <v/>
      </c>
      <c r="N1" s="76" t="str">
        <f>IF($K$15="vyberte rok","",IF(AND(N15="",N16&gt;0),"chyba",""))</f>
        <v/>
      </c>
      <c r="O1" s="76" t="str">
        <f>IF($K$15="vyberte rok","",IF(AND(O15="",O16&gt;0),"chyba",""))</f>
        <v/>
      </c>
    </row>
    <row r="2" spans="1:27" ht="15" x14ac:dyDescent="0.2">
      <c r="A2" s="6" t="s">
        <v>41</v>
      </c>
      <c r="B2" s="7"/>
      <c r="C2" s="7"/>
      <c r="V2" s="60"/>
      <c r="Y2" s="62" t="s">
        <v>63</v>
      </c>
    </row>
    <row r="3" spans="1:27" x14ac:dyDescent="0.2">
      <c r="A3" s="12" t="s">
        <v>0</v>
      </c>
      <c r="X3" s="63"/>
      <c r="Y3" s="62" t="s">
        <v>61</v>
      </c>
    </row>
    <row r="4" spans="1:27" ht="15" customHeight="1" x14ac:dyDescent="0.2">
      <c r="A4" s="12"/>
      <c r="C4" s="88" t="s">
        <v>56</v>
      </c>
      <c r="D4" s="181" t="s">
        <v>58</v>
      </c>
      <c r="E4" s="182"/>
      <c r="F4" s="182"/>
      <c r="G4" s="182"/>
      <c r="H4" s="182"/>
      <c r="I4" s="182"/>
      <c r="J4" s="183"/>
      <c r="K4" s="177" t="str">
        <f>IF(AND(V20&gt;0,OR(D4="vyberte oblasť",D4="",K15="vyberte rok",K15="",)),"vyberte oblasť a/alebo rok","")</f>
        <v/>
      </c>
      <c r="L4" s="178"/>
      <c r="M4" s="178"/>
      <c r="N4" s="178"/>
      <c r="O4" s="178"/>
      <c r="P4" s="193" t="str">
        <f>IF(OR(J8="",J9="",J8="vyberte",J9="vyberte",D4="vyberte oblasť"),"vyplnte červenooznačené bunky","")</f>
        <v>vyplnte červenooznačené bunky</v>
      </c>
      <c r="Q4" s="193"/>
      <c r="R4" s="193"/>
      <c r="S4" s="41"/>
      <c r="T4" s="41"/>
      <c r="U4" s="41"/>
      <c r="V4" s="92"/>
      <c r="X4" s="63"/>
      <c r="Y4" s="62" t="s">
        <v>62</v>
      </c>
    </row>
    <row r="5" spans="1:27" ht="15" customHeight="1" x14ac:dyDescent="0.2">
      <c r="A5" s="12"/>
      <c r="C5" s="88" t="s">
        <v>43</v>
      </c>
      <c r="D5" s="196"/>
      <c r="E5" s="196"/>
      <c r="F5" s="196"/>
      <c r="G5" s="196"/>
      <c r="H5" s="196"/>
      <c r="I5" s="196"/>
      <c r="J5" s="196"/>
      <c r="K5" s="13"/>
      <c r="L5" s="195"/>
      <c r="M5" s="195"/>
      <c r="P5" s="170" t="str">
        <f>IF(AN22&gt;0,"zadajte žiadanú sumu do žlto označených buniek","")</f>
        <v/>
      </c>
      <c r="Q5" s="170"/>
      <c r="R5" s="170"/>
      <c r="S5" s="170"/>
      <c r="T5" s="13"/>
      <c r="U5" s="195"/>
      <c r="V5" s="195"/>
      <c r="X5" s="10" t="s">
        <v>38</v>
      </c>
      <c r="Y5" s="62"/>
    </row>
    <row r="6" spans="1:27" ht="15" customHeight="1" x14ac:dyDescent="0.2">
      <c r="A6" s="12"/>
      <c r="C6" s="57" t="s">
        <v>44</v>
      </c>
      <c r="D6" s="197"/>
      <c r="E6" s="197"/>
      <c r="F6" s="197"/>
      <c r="G6" s="197"/>
      <c r="H6" s="197"/>
      <c r="I6" s="197"/>
      <c r="J6" s="197"/>
      <c r="K6" s="13"/>
      <c r="L6" s="194" t="str">
        <f>IF(AM22&gt;0,"výška žiadanej sumy v červenooznačených bunkách je vyššia ako maximálna intenzita pomoci","")</f>
        <v/>
      </c>
      <c r="M6" s="194"/>
      <c r="N6" s="194"/>
      <c r="O6" s="194"/>
      <c r="P6" s="194"/>
      <c r="Q6" s="194"/>
      <c r="R6" s="194"/>
      <c r="S6" s="194"/>
      <c r="T6" s="194"/>
      <c r="U6" s="194"/>
      <c r="V6" s="194"/>
      <c r="X6" s="8">
        <v>2024</v>
      </c>
      <c r="Y6" s="62"/>
    </row>
    <row r="7" spans="1:27" ht="24" customHeight="1" x14ac:dyDescent="0.2">
      <c r="A7" s="12"/>
      <c r="C7" s="57" t="s">
        <v>60</v>
      </c>
      <c r="D7" s="179"/>
      <c r="E7" s="179"/>
      <c r="F7" s="179"/>
      <c r="G7" s="179"/>
      <c r="H7" s="179"/>
      <c r="I7" s="179"/>
      <c r="J7" s="179"/>
      <c r="K7" s="13"/>
      <c r="L7" s="174" t="s">
        <v>84</v>
      </c>
      <c r="M7" s="174"/>
      <c r="N7" s="174"/>
      <c r="O7" s="174"/>
      <c r="P7" s="174"/>
      <c r="Q7" s="174"/>
      <c r="R7" s="175">
        <f>P20</f>
        <v>0</v>
      </c>
      <c r="S7" s="176"/>
      <c r="U7" s="160" t="s">
        <v>82</v>
      </c>
      <c r="V7" s="160" t="s">
        <v>83</v>
      </c>
      <c r="X7" s="8">
        <v>2025</v>
      </c>
      <c r="Y7" s="62">
        <f>IF(D4=Y19,1,0)</f>
        <v>0</v>
      </c>
    </row>
    <row r="8" spans="1:27" ht="30.75" customHeight="1" x14ac:dyDescent="0.2">
      <c r="A8" s="12"/>
      <c r="C8" s="88" t="s">
        <v>65</v>
      </c>
      <c r="D8" s="105"/>
      <c r="E8" s="106"/>
      <c r="F8" s="106"/>
      <c r="G8" s="106"/>
      <c r="H8" s="106"/>
      <c r="I8" s="107"/>
      <c r="J8" s="108" t="s">
        <v>63</v>
      </c>
      <c r="K8" s="13"/>
      <c r="L8" s="184" t="str">
        <f>IF($D$4="","",IF($D$4=$Y$14,"",IF($D$4=$Y$15,AA23,IF($D$4=$Y$16,AA51))))</f>
        <v/>
      </c>
      <c r="M8" s="184"/>
      <c r="N8" s="184"/>
      <c r="O8" s="184"/>
      <c r="P8" s="184"/>
      <c r="Q8" s="184"/>
      <c r="R8" s="184"/>
      <c r="S8" s="184"/>
      <c r="T8" s="157"/>
      <c r="U8" s="161">
        <f>IF(D4="vyberte oblasť",0,IF(D4="",0,IF(L8=AA23,AD23,IF(L8=AA51,AD51,""))))</f>
        <v>0</v>
      </c>
      <c r="V8" s="162">
        <f>IF($R$7=0,0,U8/$R$7)</f>
        <v>0</v>
      </c>
      <c r="Y8" s="62"/>
    </row>
    <row r="9" spans="1:27" ht="34.5" customHeight="1" x14ac:dyDescent="0.2">
      <c r="A9" s="12"/>
      <c r="C9" s="88" t="s">
        <v>66</v>
      </c>
      <c r="D9" s="105"/>
      <c r="E9" s="106"/>
      <c r="F9" s="106"/>
      <c r="G9" s="106"/>
      <c r="H9" s="106"/>
      <c r="I9" s="107"/>
      <c r="J9" s="108" t="s">
        <v>63</v>
      </c>
      <c r="K9" s="13"/>
      <c r="L9" s="184" t="str">
        <f>IF($D$4="","",IF($D$4=$Y$14,"",IF($D$4=$Y$15,AA24,IF($D$4=$Y$16,AA52))))</f>
        <v/>
      </c>
      <c r="M9" s="184"/>
      <c r="N9" s="184"/>
      <c r="O9" s="184"/>
      <c r="P9" s="184"/>
      <c r="Q9" s="184"/>
      <c r="R9" s="184"/>
      <c r="S9" s="184"/>
      <c r="T9" s="158"/>
      <c r="U9" s="161">
        <f>IF(D4="vyberte oblasť",0,IF(D4="",0,IF(L9=AA24,AD24,IF(L9=AA52,AD52,""))))</f>
        <v>0</v>
      </c>
      <c r="V9" s="162">
        <f>IF($R$7=0,0,U9/$R$7)</f>
        <v>0</v>
      </c>
      <c r="Y9" s="62"/>
    </row>
    <row r="10" spans="1:27" ht="25.5" customHeight="1" x14ac:dyDescent="0.2">
      <c r="A10" s="12"/>
      <c r="C10" s="13"/>
      <c r="D10" s="121"/>
      <c r="E10" s="121"/>
      <c r="F10" s="121"/>
      <c r="G10" s="121"/>
      <c r="H10" s="121"/>
      <c r="I10" s="121"/>
      <c r="J10" s="122"/>
      <c r="K10" s="13"/>
      <c r="L10" s="184" t="str">
        <f>IF($D$4="","",IF($D$4=$Y$14,"",IF($D$4=$Y$15,AA25,IF($D$4=$Y$16,AA53))))</f>
        <v/>
      </c>
      <c r="M10" s="184"/>
      <c r="N10" s="184"/>
      <c r="O10" s="184"/>
      <c r="P10" s="184"/>
      <c r="Q10" s="184"/>
      <c r="R10" s="184"/>
      <c r="S10" s="184"/>
      <c r="T10" s="157"/>
      <c r="U10" s="161">
        <f>IF(D4="vyberte oblasť",0,IF(D4="",0,IF(L10=AA25,AD25,IF(L10=AA53,AD53,""))))</f>
        <v>0</v>
      </c>
      <c r="V10" s="162">
        <f>IF($R$7=0,0,U10/$R$7)</f>
        <v>0</v>
      </c>
      <c r="Y10" s="62"/>
    </row>
    <row r="11" spans="1:27" ht="15" customHeight="1" x14ac:dyDescent="0.2">
      <c r="A11" s="12"/>
      <c r="E11" s="173" t="str">
        <f>IF(P16&lt;&gt;(P17+P18),"nekorektne zadané údaje",IF(OR(L1="chyba",M1="chyba",N1="chyba",O1="chyba"),"v červenooznačených stĺpcoch sú nekorekne zadané údaje",""))</f>
        <v/>
      </c>
      <c r="F11" s="173"/>
      <c r="G11" s="173"/>
      <c r="H11" s="173"/>
      <c r="I11" s="173"/>
      <c r="J11" s="173"/>
      <c r="K11" s="77"/>
      <c r="L11" s="184" t="str">
        <f>IF($D$4="","",IF($D$4=$Y$14,"",IF($D$4=$Y$15,AA26,IF($D$4=$Y$16,AA54))))</f>
        <v/>
      </c>
      <c r="M11" s="184"/>
      <c r="N11" s="184"/>
      <c r="O11" s="184"/>
      <c r="P11" s="184"/>
      <c r="Q11" s="184"/>
      <c r="R11" s="184"/>
      <c r="S11" s="184"/>
      <c r="T11" s="157"/>
      <c r="U11" s="161">
        <f>IF(D4="vyberte oblasť",0,IF(D4="",0,IF(L11=AA26,AD26,IF(L11=AA54,AD54,""))))</f>
        <v>0</v>
      </c>
      <c r="V11" s="162">
        <f>IF($R$7=0,0,U11/$R$7)</f>
        <v>0</v>
      </c>
      <c r="Y11" s="62"/>
      <c r="AA11" s="75" t="s">
        <v>51</v>
      </c>
    </row>
    <row r="12" spans="1:27" ht="24.75" customHeight="1" x14ac:dyDescent="0.2">
      <c r="A12" s="12"/>
      <c r="E12" s="198" t="str">
        <f>IF(OR(X23&gt;0,Z23&gt;0,AB23&gt;0),"v červenooznačených riadkoch sú nekorektne zadané údaje","")</f>
        <v/>
      </c>
      <c r="F12" s="198"/>
      <c r="G12" s="198"/>
      <c r="H12" s="198"/>
      <c r="I12" s="198"/>
      <c r="J12" s="198"/>
      <c r="L12" s="184" t="str">
        <f>IF($D$4="","",IF($D$4=$Y$14,"",IF($D$4=$Y$15,AA27,"")))</f>
        <v/>
      </c>
      <c r="M12" s="184"/>
      <c r="N12" s="184"/>
      <c r="O12" s="184"/>
      <c r="P12" s="184"/>
      <c r="Q12" s="184"/>
      <c r="R12" s="184"/>
      <c r="S12" s="184"/>
      <c r="T12" s="159"/>
      <c r="U12" s="161">
        <f>IF(D4="vyberte oblasť",0,IF(D4="",0,IF(L12=AA27,AD27,IF(L12=AA55,AD55,""))))</f>
        <v>0</v>
      </c>
      <c r="V12" s="162">
        <f>IF($R$7=0,0,U12/$R$7)</f>
        <v>0</v>
      </c>
      <c r="Y12" s="62"/>
      <c r="AA12" s="75" t="s">
        <v>52</v>
      </c>
    </row>
    <row r="13" spans="1:27" ht="13.5" thickBot="1" x14ac:dyDescent="0.25">
      <c r="E13" s="73"/>
      <c r="F13" s="85"/>
      <c r="G13" s="85"/>
      <c r="Y13" s="62"/>
    </row>
    <row r="14" spans="1:27" ht="20.100000000000001" customHeight="1" thickBot="1" x14ac:dyDescent="0.25">
      <c r="A14" s="187" t="s">
        <v>1</v>
      </c>
      <c r="B14" s="188"/>
      <c r="C14" s="188"/>
      <c r="D14" s="189"/>
      <c r="E14" s="74"/>
      <c r="F14" s="86"/>
      <c r="G14" s="86"/>
      <c r="H14" s="14"/>
      <c r="I14" s="14"/>
      <c r="J14" s="14"/>
      <c r="K14" s="15"/>
      <c r="L14" s="15"/>
      <c r="M14" s="16" t="str">
        <f>IF(L14="","","----")</f>
        <v/>
      </c>
      <c r="N14" s="17"/>
      <c r="O14" s="14"/>
      <c r="P14" s="14"/>
      <c r="Q14" s="14"/>
      <c r="R14" s="14"/>
      <c r="S14" s="14"/>
      <c r="T14" s="14"/>
      <c r="U14" s="14"/>
      <c r="V14" s="18"/>
      <c r="X14" s="7"/>
      <c r="Y14" s="7" t="s">
        <v>58</v>
      </c>
    </row>
    <row r="15" spans="1:27" ht="24.75" customHeight="1" thickBot="1" x14ac:dyDescent="0.25">
      <c r="A15" s="190"/>
      <c r="B15" s="191"/>
      <c r="C15" s="191"/>
      <c r="D15" s="192"/>
      <c r="E15" s="68"/>
      <c r="F15" s="103"/>
      <c r="G15" s="84"/>
      <c r="H15" s="19"/>
      <c r="I15" s="19"/>
      <c r="J15" s="19"/>
      <c r="K15" s="20" t="s">
        <v>38</v>
      </c>
      <c r="L15" s="21" t="str">
        <f>IF(K15="vyberte rok","",IF(K15="","",IF(K15+1&gt;2025,"",SUM(K15+1))))</f>
        <v/>
      </c>
      <c r="M15" s="21" t="str">
        <f>IF(K15="vyberte rok","",IF(K15="","",IF(L15="","",IF(L15+1&gt;2025,"",SUM(L15+1)))))</f>
        <v/>
      </c>
      <c r="N15" s="21" t="str">
        <f>IF(K15="vyberte rok","",IF(K15="","",IF(M15="","",IF(M15+1&gt;2025,"",SUM(M15+1)))))</f>
        <v/>
      </c>
      <c r="O15" s="21" t="str">
        <f>IF(K15="vyberte rok","",IF(K15="","",IF(N15="","",IF(N15+1&gt;2025,"",SUM(N15+1)))))</f>
        <v/>
      </c>
      <c r="P15" s="22" t="s">
        <v>37</v>
      </c>
      <c r="Q15" s="19"/>
      <c r="R15" s="19"/>
      <c r="S15" s="19"/>
      <c r="T15" s="23"/>
      <c r="U15" s="22" t="s">
        <v>4</v>
      </c>
      <c r="V15" s="24" t="s">
        <v>42</v>
      </c>
      <c r="X15" s="7"/>
      <c r="Y15" s="7" t="s">
        <v>57</v>
      </c>
    </row>
    <row r="16" spans="1:27" ht="20.100000000000001" customHeight="1" x14ac:dyDescent="0.2">
      <c r="A16" s="25" t="s">
        <v>49</v>
      </c>
      <c r="B16" s="26"/>
      <c r="C16" s="26"/>
      <c r="D16" s="27"/>
      <c r="E16" s="70"/>
      <c r="F16" s="70"/>
      <c r="G16" s="70"/>
      <c r="H16" s="26"/>
      <c r="I16" s="26"/>
      <c r="J16" s="28"/>
      <c r="K16" s="78">
        <f t="shared" ref="K16:P16" si="0">SUM(K24:K223)</f>
        <v>0</v>
      </c>
      <c r="L16" s="78">
        <f t="shared" si="0"/>
        <v>0</v>
      </c>
      <c r="M16" s="78">
        <f t="shared" si="0"/>
        <v>0</v>
      </c>
      <c r="N16" s="78">
        <f t="shared" si="0"/>
        <v>0</v>
      </c>
      <c r="O16" s="78">
        <f t="shared" si="0"/>
        <v>0</v>
      </c>
      <c r="P16" s="78">
        <f t="shared" si="0"/>
        <v>0</v>
      </c>
      <c r="Q16" s="166" t="s">
        <v>75</v>
      </c>
      <c r="R16" s="167"/>
      <c r="S16" s="119">
        <f>SUM(S17:S18)</f>
        <v>0</v>
      </c>
      <c r="T16" s="29"/>
      <c r="U16" s="78">
        <f>SUM(U24:U223)</f>
        <v>0</v>
      </c>
      <c r="V16" s="81">
        <f>SUM(V24:V223)</f>
        <v>0</v>
      </c>
      <c r="X16" s="7"/>
      <c r="Y16" s="7" t="s">
        <v>59</v>
      </c>
    </row>
    <row r="17" spans="1:41" ht="20.100000000000001" customHeight="1" x14ac:dyDescent="0.2">
      <c r="A17" s="69" t="s">
        <v>48</v>
      </c>
      <c r="B17" s="70"/>
      <c r="C17" s="70"/>
      <c r="D17" s="71"/>
      <c r="E17" s="70"/>
      <c r="F17" s="70"/>
      <c r="G17" s="70"/>
      <c r="H17" s="70"/>
      <c r="I17" s="70"/>
      <c r="J17" s="72"/>
      <c r="K17" s="78">
        <f>SUMIFS(K24:K223,E24:E223,"menej rozvinuté regióny")</f>
        <v>0</v>
      </c>
      <c r="L17" s="78">
        <f>SUMIFS(L24:L223,E24:E223,"menej rozvinuté regióny")</f>
        <v>0</v>
      </c>
      <c r="M17" s="78">
        <f>SUMIFS(M24:M223,E24:E223,"menej rozvinuté regióny")</f>
        <v>0</v>
      </c>
      <c r="N17" s="78">
        <f>SUMIFS(N24:N223,E24:E223,"menej rozvinuté regióny")</f>
        <v>0</v>
      </c>
      <c r="O17" s="78">
        <f>SUMIFS(O24:O223,E24:E223,"menej rozvinuté regióny")</f>
        <v>0</v>
      </c>
      <c r="P17" s="78">
        <f>SUMIFS(P24:P223,E24:E223,"menej rozvinuté regióny")</f>
        <v>0</v>
      </c>
      <c r="Q17" s="168" t="s">
        <v>76</v>
      </c>
      <c r="R17" s="169"/>
      <c r="S17" s="119">
        <f>SUMIFS(S24:S223,E24:E223,"menej rozvinuté regióny")</f>
        <v>0</v>
      </c>
      <c r="T17" s="29"/>
      <c r="U17" s="78">
        <f>SUMIFS(U24:U223,E24:E223,"menej rozvinuté regióny")</f>
        <v>0</v>
      </c>
      <c r="V17" s="81">
        <f>SUMIFS(V24:V223,E24:E223,"menej rozvinuté regióny")</f>
        <v>0</v>
      </c>
      <c r="X17" s="7"/>
    </row>
    <row r="18" spans="1:41" ht="20.100000000000001" customHeight="1" x14ac:dyDescent="0.2">
      <c r="A18" s="69" t="s">
        <v>53</v>
      </c>
      <c r="B18" s="70"/>
      <c r="C18" s="70"/>
      <c r="D18" s="71"/>
      <c r="E18" s="70"/>
      <c r="F18" s="70"/>
      <c r="G18" s="70"/>
      <c r="H18" s="70"/>
      <c r="I18" s="70"/>
      <c r="J18" s="72"/>
      <c r="K18" s="78">
        <f>SUMIFS(K24:K223,E24:E223,"ostatné regióny")</f>
        <v>0</v>
      </c>
      <c r="L18" s="78">
        <f>SUMIFS(L24:L223,E24:E223,"ostatné regióny")</f>
        <v>0</v>
      </c>
      <c r="M18" s="78">
        <f>SUMIFS(M24:M223,E24:E223,"ostatné regióny")</f>
        <v>0</v>
      </c>
      <c r="N18" s="78">
        <f>SUMIFS(N24:N223,E24:E223,"ostatné regióny")</f>
        <v>0</v>
      </c>
      <c r="O18" s="78">
        <f>SUMIFS(O24:O223,E24:E223,"ostatné regióny")</f>
        <v>0</v>
      </c>
      <c r="P18" s="78">
        <f>SUMIFS(P24:P223,E24:E223,"ostatné regióny")</f>
        <v>0</v>
      </c>
      <c r="Q18" s="168" t="s">
        <v>77</v>
      </c>
      <c r="R18" s="169"/>
      <c r="S18" s="119">
        <f>SUMIFS(S24:S223,E24:E223,"ostatné regióny")</f>
        <v>0</v>
      </c>
      <c r="T18" s="29"/>
      <c r="U18" s="78">
        <f>SUMIFS(U24:U223,E24:E223,"ostatné regióny")</f>
        <v>0</v>
      </c>
      <c r="V18" s="81">
        <f>SUMIFS(V24:V223,E24:E223,"ostatné regióny")</f>
        <v>0</v>
      </c>
      <c r="X18" s="7"/>
      <c r="Y18" s="7"/>
    </row>
    <row r="19" spans="1:41" ht="20.100000000000001" customHeight="1" x14ac:dyDescent="0.2">
      <c r="A19" s="30" t="s">
        <v>2</v>
      </c>
      <c r="B19" s="31"/>
      <c r="C19" s="31"/>
      <c r="D19" s="32"/>
      <c r="E19" s="31"/>
      <c r="F19" s="31"/>
      <c r="G19" s="31"/>
      <c r="H19" s="31"/>
      <c r="I19" s="31"/>
      <c r="J19" s="33"/>
      <c r="K19" s="34"/>
      <c r="L19" s="34"/>
      <c r="M19" s="34"/>
      <c r="N19" s="34"/>
      <c r="O19" s="34"/>
      <c r="P19" s="79">
        <f>SUM(K19:O19)</f>
        <v>0</v>
      </c>
      <c r="Q19" s="35"/>
      <c r="R19" s="35"/>
      <c r="S19" s="35"/>
      <c r="T19" s="35"/>
      <c r="U19" s="36"/>
      <c r="V19" s="82">
        <f>P19-U19</f>
        <v>0</v>
      </c>
      <c r="X19" s="7"/>
      <c r="Y19" s="7"/>
      <c r="AJ19" s="104" t="s">
        <v>70</v>
      </c>
      <c r="AK19" s="8">
        <f>AJ20+AK20</f>
        <v>0</v>
      </c>
    </row>
    <row r="20" spans="1:41" ht="20.100000000000001" customHeight="1" thickBot="1" x14ac:dyDescent="0.25">
      <c r="A20" s="37" t="s">
        <v>3</v>
      </c>
      <c r="B20" s="38"/>
      <c r="C20" s="38"/>
      <c r="D20" s="39"/>
      <c r="E20" s="38"/>
      <c r="F20" s="38"/>
      <c r="G20" s="38"/>
      <c r="H20" s="38"/>
      <c r="I20" s="38"/>
      <c r="J20" s="38"/>
      <c r="K20" s="80">
        <f>K19+K16</f>
        <v>0</v>
      </c>
      <c r="L20" s="80">
        <f>L19+L16</f>
        <v>0</v>
      </c>
      <c r="M20" s="80">
        <f>M19+M16</f>
        <v>0</v>
      </c>
      <c r="N20" s="80">
        <f t="shared" ref="N20" si="1">N19+N16</f>
        <v>0</v>
      </c>
      <c r="O20" s="80">
        <f>O19+O16</f>
        <v>0</v>
      </c>
      <c r="P20" s="80">
        <f>P19+P16</f>
        <v>0</v>
      </c>
      <c r="Q20" s="38"/>
      <c r="R20" s="38"/>
      <c r="S20" s="38"/>
      <c r="T20" s="40"/>
      <c r="U20" s="80">
        <f>U19+U16</f>
        <v>0</v>
      </c>
      <c r="V20" s="83">
        <f>SUM(V17:V19)</f>
        <v>0</v>
      </c>
      <c r="X20" s="7"/>
      <c r="Y20" s="7"/>
      <c r="AJ20" s="8">
        <f>IF(J8="áno",1,0)</f>
        <v>0</v>
      </c>
      <c r="AK20" s="8">
        <f>IF(J10="áno",1,0)</f>
        <v>0</v>
      </c>
    </row>
    <row r="21" spans="1:41" ht="13.5" thickBot="1" x14ac:dyDescent="0.25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2"/>
      <c r="U21" s="41"/>
      <c r="V21" s="41"/>
      <c r="X21" s="7"/>
      <c r="Y21" s="7"/>
      <c r="AM21" s="8" t="s">
        <v>40</v>
      </c>
      <c r="AN21" s="8" t="s">
        <v>40</v>
      </c>
    </row>
    <row r="22" spans="1:41" ht="24.95" customHeight="1" thickBot="1" x14ac:dyDescent="0.25">
      <c r="A22" s="43" t="s">
        <v>12</v>
      </c>
      <c r="B22" s="44"/>
      <c r="C22" s="44"/>
      <c r="D22" s="45"/>
      <c r="E22" s="185" t="s">
        <v>50</v>
      </c>
      <c r="F22" s="171" t="s">
        <v>67</v>
      </c>
      <c r="G22" s="185" t="s">
        <v>54</v>
      </c>
      <c r="H22" s="14"/>
      <c r="I22" s="14"/>
      <c r="J22" s="14"/>
      <c r="K22" s="15"/>
      <c r="L22" s="17"/>
      <c r="M22" s="16" t="str">
        <f>IF(L14="","","----")</f>
        <v/>
      </c>
      <c r="O22" s="15"/>
      <c r="P22" s="14"/>
      <c r="Q22" s="14"/>
      <c r="R22" s="14"/>
      <c r="S22" s="14"/>
      <c r="T22" s="14"/>
      <c r="U22" s="18"/>
      <c r="V22" s="18"/>
      <c r="X22" s="46" t="s">
        <v>40</v>
      </c>
      <c r="Y22" s="7"/>
      <c r="Z22" s="46" t="s">
        <v>40</v>
      </c>
      <c r="AA22" s="87" t="s">
        <v>78</v>
      </c>
      <c r="AB22" s="46" t="s">
        <v>40</v>
      </c>
      <c r="AG22" s="63"/>
      <c r="AM22" s="117">
        <f>SUM(AM24:AM223)</f>
        <v>0</v>
      </c>
      <c r="AN22" s="117">
        <f>SUM(AN24:AN223)</f>
        <v>0</v>
      </c>
    </row>
    <row r="23" spans="1:41" ht="36.75" customHeight="1" thickBot="1" x14ac:dyDescent="0.25">
      <c r="A23" s="129" t="s">
        <v>13</v>
      </c>
      <c r="B23" s="130"/>
      <c r="C23" s="130"/>
      <c r="D23" s="131"/>
      <c r="E23" s="186"/>
      <c r="F23" s="172"/>
      <c r="G23" s="186"/>
      <c r="H23" s="132" t="s">
        <v>11</v>
      </c>
      <c r="I23" s="133" t="s">
        <v>10</v>
      </c>
      <c r="J23" s="134" t="s">
        <v>5</v>
      </c>
      <c r="K23" s="135" t="str">
        <f>IF(OR(K15="vyberte rok",K15=""),"",K15)</f>
        <v/>
      </c>
      <c r="L23" s="135" t="str">
        <f>IF(OR(K15="vyberte rok",K15=""),"",L15)</f>
        <v/>
      </c>
      <c r="M23" s="135" t="str">
        <f>IF(OR(K15="vyberte rok",K15=""),"",M15)</f>
        <v/>
      </c>
      <c r="N23" s="135" t="str">
        <f>IF(OR(K15="vyberte rok",K15=""),"",N15)</f>
        <v/>
      </c>
      <c r="O23" s="135" t="str">
        <f>IF(OR(K15="vyberte rok",K15=""),"",O15)</f>
        <v/>
      </c>
      <c r="P23" s="134" t="s">
        <v>6</v>
      </c>
      <c r="Q23" s="133" t="s">
        <v>7</v>
      </c>
      <c r="R23" s="133" t="s">
        <v>68</v>
      </c>
      <c r="S23" s="133" t="s">
        <v>69</v>
      </c>
      <c r="T23" s="136" t="s">
        <v>36</v>
      </c>
      <c r="U23" s="137" t="s">
        <v>8</v>
      </c>
      <c r="V23" s="138" t="s">
        <v>9</v>
      </c>
      <c r="X23" s="11">
        <f>COUNTIF(X24:X223,"chyba")</f>
        <v>0</v>
      </c>
      <c r="Y23" s="90" t="s">
        <v>39</v>
      </c>
      <c r="Z23" s="11">
        <f>SUM(Z24:Z223)</f>
        <v>0</v>
      </c>
      <c r="AA23" s="100" t="s">
        <v>79</v>
      </c>
      <c r="AB23" s="11">
        <f>COUNTIF(AB24:AB223,"chyba")</f>
        <v>0</v>
      </c>
      <c r="AC23" s="90" t="s">
        <v>39</v>
      </c>
      <c r="AD23" s="91">
        <f>SUMIFS($V$24:$V$223,$G$24:$G$223,AA23)</f>
        <v>0</v>
      </c>
      <c r="AG23" s="101"/>
      <c r="AH23" s="102"/>
      <c r="AJ23" s="104" t="s">
        <v>71</v>
      </c>
      <c r="AK23" s="104"/>
      <c r="AL23" s="104" t="s">
        <v>73</v>
      </c>
      <c r="AM23" s="104" t="s">
        <v>72</v>
      </c>
      <c r="AN23" s="116" t="s">
        <v>74</v>
      </c>
    </row>
    <row r="24" spans="1:41" s="47" customFormat="1" ht="45" customHeight="1" x14ac:dyDescent="0.2">
      <c r="A24" s="139">
        <v>1</v>
      </c>
      <c r="B24" s="180"/>
      <c r="C24" s="180"/>
      <c r="D24" s="180"/>
      <c r="E24" s="140"/>
      <c r="F24" s="140"/>
      <c r="G24" s="141"/>
      <c r="H24" s="142"/>
      <c r="I24" s="142"/>
      <c r="J24" s="143">
        <f>ROUNDDOWN(H24*I24,2)</f>
        <v>0</v>
      </c>
      <c r="K24" s="142"/>
      <c r="L24" s="142"/>
      <c r="M24" s="142"/>
      <c r="N24" s="142"/>
      <c r="O24" s="142"/>
      <c r="P24" s="143">
        <f t="shared" ref="P24:P55" si="2">SUM(K24:O24)</f>
        <v>0</v>
      </c>
      <c r="Q24" s="144" t="str">
        <f t="shared" ref="Q24:Q55" si="3">IF(ROUNDDOWN(H24*I24,2)-ROUNDDOWN(SUM(K24:O24),2)=0,"","zlý súčet")</f>
        <v/>
      </c>
      <c r="R24" s="145" t="str">
        <f>IF(J24&lt;=0,"",IF(OR($J$8="",$J$9="",$J$8="vyberte",$J$9="vyberte"),"",IF(AND($D$4=$Y$19,E24=$AA$11,AK24&gt;=1),0.7,IF(AND($D$4=$Y$19,E24=$AA$12,AK24=1),0.6,IF(AND($D$4=$Y$19,E24=$AA$12,AK24&gt;=2),0.7,IF(AND(E24=$AA$12,AK24&gt;=2),0.7,IF(AND(E24=$AA$12,AK24=1),0.6,IF(AND(E24=$AA$12,AK24=0),0.4,IF(AND(AK24&gt;=1,E24=$AA$11),0.7,IF(AND(AK24&lt;1,E24=$AA$11),0.5,"nie je vyplnené"))))))))))</f>
        <v/>
      </c>
      <c r="S24" s="146"/>
      <c r="T24" s="147"/>
      <c r="U24" s="148"/>
      <c r="V24" s="149">
        <f>P24-U24</f>
        <v>0</v>
      </c>
      <c r="W24" s="46" t="b">
        <f>IF($D$4=$Y$15,"ŠRV",IF($D$4=$Y$16,"ŽV"))</f>
        <v>0</v>
      </c>
      <c r="X24" s="46">
        <f>IF(AND(J24&gt;0,OR(B24="",E24="",G24="")),"chyba",0)</f>
        <v>0</v>
      </c>
      <c r="Y24" s="46">
        <f>IF(X24="chyba",1,0)</f>
        <v>0</v>
      </c>
      <c r="Z24" s="46">
        <f>IF(Q24="zlý súčet",1,0)</f>
        <v>0</v>
      </c>
      <c r="AA24" s="100" t="s">
        <v>85</v>
      </c>
      <c r="AB24" s="59" t="str" cm="1">
        <f t="array" ref="AB24">IF(G24="nebodované zameranie","ok",IF(AND(OR($D$4="vyberte oblasť",$D$4="")),"ok",IF(AND($D$4&lt;&gt;"",J24=0),"ok",IF(AND($D$4=$Y$15,OR(G24={"a)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technika)"})),"ok",IF(AND($D$4=$Y$16,OR(G24={"a)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24" s="46">
        <f>IF(AB24="chyba",1,0)</f>
        <v>0</v>
      </c>
      <c r="AD24" s="91">
        <f>SUMIFS($V$24:$V$223,$G$24:$G$223,AA24)</f>
        <v>0</v>
      </c>
      <c r="AG24" s="101"/>
      <c r="AH24" s="102"/>
      <c r="AI24" s="46">
        <f>IF(AND($J$9="nie",OR(F24="áno",F24="nie")),1,IF(AND(J9="vyberte",OR(F24="áno",F24="nie")),1,0))</f>
        <v>0</v>
      </c>
      <c r="AJ24" s="109" t="str">
        <f t="shared" ref="AJ24:AJ88" si="4">IF($J$9="áno","eko","")</f>
        <v/>
      </c>
      <c r="AK24" s="109">
        <f>IF(F24="áno",1+$AK$19,$AK$19)</f>
        <v>0</v>
      </c>
      <c r="AL24" s="115">
        <f>IFERROR(S24/P24,0)</f>
        <v>0</v>
      </c>
      <c r="AM24" s="46">
        <f>IF(AL24&gt;R24,1,0)</f>
        <v>0</v>
      </c>
      <c r="AN24" s="109">
        <f>IF(AND(J24&gt;0,S24=""),1,0)</f>
        <v>0</v>
      </c>
      <c r="AO24" s="47">
        <f>IF(AND(J24&gt;0,$J$9="áno",F24=""),1,0)</f>
        <v>0</v>
      </c>
    </row>
    <row r="25" spans="1:41" ht="45" customHeight="1" x14ac:dyDescent="0.2">
      <c r="A25" s="5">
        <v>2</v>
      </c>
      <c r="B25" s="164"/>
      <c r="C25" s="164"/>
      <c r="D25" s="164"/>
      <c r="E25" s="111"/>
      <c r="F25" s="111"/>
      <c r="G25" s="112"/>
      <c r="H25" s="48"/>
      <c r="I25" s="48"/>
      <c r="J25" s="123">
        <f t="shared" ref="J25:J87" si="5">ROUNDDOWN(H25*I25,2)</f>
        <v>0</v>
      </c>
      <c r="K25" s="48"/>
      <c r="L25" s="48"/>
      <c r="M25" s="48"/>
      <c r="N25" s="48"/>
      <c r="O25" s="48"/>
      <c r="P25" s="123">
        <f t="shared" si="2"/>
        <v>0</v>
      </c>
      <c r="Q25" s="124" t="str">
        <f t="shared" si="3"/>
        <v/>
      </c>
      <c r="R25" s="125" t="str">
        <f t="shared" ref="R25:R88" si="6">IF(J25&lt;=0,"",IF(OR($J$8="",$J$9="",$J$8="vyberte",$J$9="vyberte"),"",IF(AND($D$4=$Y$19,E25=$AA$11,AK25&gt;=1),0.7,IF(AND($D$4=$Y$19,E25=$AA$12,AK25=1),0.6,IF(AND($D$4=$Y$19,E25=$AA$12,AK25&gt;=2),0.7,IF(AND(E25=$AA$12,AK25&gt;=2),0.7,IF(AND(E25=$AA$12,AK25=1),0.6,IF(AND(E25=$AA$12,AK25=0),0.4,IF(AND(AK25&gt;=1,E25=$AA$11),0.7,IF(AND(AK25&lt;1,E25=$AA$11),0.5,"nie je vyplnené"))))))))))</f>
        <v/>
      </c>
      <c r="S25" s="126"/>
      <c r="T25" s="127"/>
      <c r="U25" s="128"/>
      <c r="V25" s="150">
        <f t="shared" ref="V25:V55" si="7">P25-U25</f>
        <v>0</v>
      </c>
      <c r="W25" s="46" t="b">
        <f t="shared" ref="W25:W88" si="8">IF($D$4=$Y$15,"ŠRV",IF($D$4=$Y$16,"ŽV"))</f>
        <v>0</v>
      </c>
      <c r="X25" s="46">
        <f t="shared" ref="X25:X88" si="9">IF(AND(J25&gt;0,OR(B25="",E25="",G25="")),"chyba",0)</f>
        <v>0</v>
      </c>
      <c r="Y25" s="46">
        <f t="shared" ref="Y25:Y88" si="10">IF(X25="chyba",1,0)</f>
        <v>0</v>
      </c>
      <c r="Z25" s="46">
        <f t="shared" ref="Z25:Z88" si="11">IF(Q25="zlý súčet",1,0)</f>
        <v>0</v>
      </c>
      <c r="AA25" s="100" t="s">
        <v>80</v>
      </c>
      <c r="AB25" s="59" t="str" cm="1">
        <f t="array" ref="AB25">IF(G25="nebodované zameranie","ok",IF(AND(OR($D$4="vyberte oblasť",$D$4="")),"ok",IF(AND($D$4&lt;&gt;"",J25=0),"ok",IF(AND($D$4=$Y$15,OR(G25={"a)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technika)"})),"ok",IF(AND($D$4=$Y$16,OR(G25={"a)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25" s="46">
        <f t="shared" ref="AC25:AC88" si="12">IF(AB25="chyba",1,0)</f>
        <v>0</v>
      </c>
      <c r="AD25" s="91">
        <f>SUMIFS($V$24:$V$223,$G$24:$G$223,AA25)</f>
        <v>0</v>
      </c>
      <c r="AG25" s="101"/>
      <c r="AH25" s="102"/>
      <c r="AI25" s="46">
        <f t="shared" ref="AI25:AI88" si="13">IF(AND($J$9="nie",OR(F25="áno",F25="nie")),1,IF(AND(J10="vyberte",OR(F25="áno",F25="nie")),1,0))</f>
        <v>0</v>
      </c>
      <c r="AJ25" s="109" t="str">
        <f t="shared" si="4"/>
        <v/>
      </c>
      <c r="AK25" s="109">
        <f t="shared" ref="AK25:AK88" si="14">IF(F25="áno",1+$AK$19,$AK$19)</f>
        <v>0</v>
      </c>
      <c r="AL25" s="115">
        <f t="shared" ref="AL25:AL88" si="15">IFERROR(S25/P25,0)</f>
        <v>0</v>
      </c>
      <c r="AM25" s="46">
        <f t="shared" ref="AM25:AM88" si="16">IF(AL25&gt;R25,1,0)</f>
        <v>0</v>
      </c>
      <c r="AN25" s="109">
        <f t="shared" ref="AN25:AN88" si="17">IF(AND(J25&gt;0,S25=""),1,0)</f>
        <v>0</v>
      </c>
      <c r="AO25" s="47">
        <f t="shared" ref="AO25:AO88" si="18">IF(AND(J25&gt;0,$J$9="áno",F25=""),1,0)</f>
        <v>0</v>
      </c>
    </row>
    <row r="26" spans="1:41" ht="45" customHeight="1" x14ac:dyDescent="0.2">
      <c r="A26" s="5">
        <v>3</v>
      </c>
      <c r="B26" s="164"/>
      <c r="C26" s="164"/>
      <c r="D26" s="164"/>
      <c r="E26" s="111"/>
      <c r="F26" s="111"/>
      <c r="G26" s="112"/>
      <c r="H26" s="48"/>
      <c r="I26" s="48"/>
      <c r="J26" s="123">
        <f t="shared" si="5"/>
        <v>0</v>
      </c>
      <c r="K26" s="48"/>
      <c r="L26" s="48"/>
      <c r="M26" s="48"/>
      <c r="N26" s="48"/>
      <c r="O26" s="48"/>
      <c r="P26" s="123">
        <f t="shared" si="2"/>
        <v>0</v>
      </c>
      <c r="Q26" s="124" t="str">
        <f t="shared" si="3"/>
        <v/>
      </c>
      <c r="R26" s="125" t="str">
        <f t="shared" si="6"/>
        <v/>
      </c>
      <c r="S26" s="126"/>
      <c r="T26" s="127"/>
      <c r="U26" s="128"/>
      <c r="V26" s="150">
        <f t="shared" si="7"/>
        <v>0</v>
      </c>
      <c r="W26" s="46" t="b">
        <f t="shared" si="8"/>
        <v>0</v>
      </c>
      <c r="X26" s="46">
        <f t="shared" si="9"/>
        <v>0</v>
      </c>
      <c r="Y26" s="46">
        <f t="shared" si="10"/>
        <v>0</v>
      </c>
      <c r="Z26" s="46">
        <f t="shared" si="11"/>
        <v>0</v>
      </c>
      <c r="AA26" s="100" t="s">
        <v>81</v>
      </c>
      <c r="AB26" s="59" t="str" cm="1">
        <f t="array" ref="AB26">IF(G26="nebodované zameranie","ok",IF(AND(OR($D$4="vyberte oblasť",$D$4="")),"ok",IF(AND($D$4&lt;&gt;"",J26=0),"ok",IF(AND($D$4=$Y$15,OR(G26={"a)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technika)"})),"ok",IF(AND($D$4=$Y$16,OR(G26={"a)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26" s="46">
        <f t="shared" si="12"/>
        <v>0</v>
      </c>
      <c r="AD26" s="91">
        <f>SUMIFS($V$24:$V$223,$G$24:$G$223,AA26)</f>
        <v>0</v>
      </c>
      <c r="AG26" s="101"/>
      <c r="AH26" s="102"/>
      <c r="AI26" s="46">
        <f t="shared" si="13"/>
        <v>0</v>
      </c>
      <c r="AJ26" s="109" t="str">
        <f t="shared" si="4"/>
        <v/>
      </c>
      <c r="AK26" s="109">
        <f t="shared" si="14"/>
        <v>0</v>
      </c>
      <c r="AL26" s="115">
        <f t="shared" si="15"/>
        <v>0</v>
      </c>
      <c r="AM26" s="46">
        <f t="shared" si="16"/>
        <v>0</v>
      </c>
      <c r="AN26" s="109">
        <f t="shared" si="17"/>
        <v>0</v>
      </c>
      <c r="AO26" s="47">
        <f t="shared" si="18"/>
        <v>0</v>
      </c>
    </row>
    <row r="27" spans="1:41" ht="45" customHeight="1" x14ac:dyDescent="0.2">
      <c r="A27" s="5">
        <v>4</v>
      </c>
      <c r="B27" s="164"/>
      <c r="C27" s="164"/>
      <c r="D27" s="164"/>
      <c r="E27" s="111"/>
      <c r="F27" s="111"/>
      <c r="G27" s="112"/>
      <c r="H27" s="48"/>
      <c r="I27" s="48"/>
      <c r="J27" s="123">
        <f t="shared" si="5"/>
        <v>0</v>
      </c>
      <c r="K27" s="48"/>
      <c r="L27" s="48"/>
      <c r="M27" s="48"/>
      <c r="N27" s="48"/>
      <c r="O27" s="48"/>
      <c r="P27" s="123">
        <f t="shared" si="2"/>
        <v>0</v>
      </c>
      <c r="Q27" s="124" t="str">
        <f t="shared" si="3"/>
        <v/>
      </c>
      <c r="R27" s="125" t="str">
        <f t="shared" si="6"/>
        <v/>
      </c>
      <c r="S27" s="126"/>
      <c r="T27" s="127"/>
      <c r="U27" s="128"/>
      <c r="V27" s="150">
        <f t="shared" si="7"/>
        <v>0</v>
      </c>
      <c r="W27" s="46" t="b">
        <f t="shared" si="8"/>
        <v>0</v>
      </c>
      <c r="X27" s="46">
        <f t="shared" si="9"/>
        <v>0</v>
      </c>
      <c r="Y27" s="46">
        <f t="shared" si="10"/>
        <v>0</v>
      </c>
      <c r="Z27" s="46">
        <f t="shared" si="11"/>
        <v>0</v>
      </c>
      <c r="AA27" s="100" t="s">
        <v>86</v>
      </c>
      <c r="AB27" s="59" t="str" cm="1">
        <f t="array" ref="AB27">IF(G27="nebodované zameranie","ok",IF(AND(OR($D$4="vyberte oblasť",$D$4="")),"ok",IF(AND($D$4&lt;&gt;"",J27=0),"ok",IF(AND($D$4=$Y$15,OR(G27={"a)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technika)"})),"ok",IF(AND($D$4=$Y$16,OR(G27={"a)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27" s="46">
        <f t="shared" si="12"/>
        <v>0</v>
      </c>
      <c r="AD27" s="91">
        <f>SUMIFS($V$24:$V$223,$G$24:$G$223,AA27)</f>
        <v>0</v>
      </c>
      <c r="AG27" s="101"/>
      <c r="AH27" s="102"/>
      <c r="AI27" s="46">
        <f t="shared" si="13"/>
        <v>0</v>
      </c>
      <c r="AJ27" s="109" t="str">
        <f t="shared" si="4"/>
        <v/>
      </c>
      <c r="AK27" s="109">
        <f t="shared" si="14"/>
        <v>0</v>
      </c>
      <c r="AL27" s="115">
        <f t="shared" si="15"/>
        <v>0</v>
      </c>
      <c r="AM27" s="46">
        <f t="shared" si="16"/>
        <v>0</v>
      </c>
      <c r="AN27" s="109">
        <f t="shared" si="17"/>
        <v>0</v>
      </c>
      <c r="AO27" s="47">
        <f t="shared" si="18"/>
        <v>0</v>
      </c>
    </row>
    <row r="28" spans="1:41" ht="45" customHeight="1" x14ac:dyDescent="0.2">
      <c r="A28" s="5">
        <v>5</v>
      </c>
      <c r="B28" s="164"/>
      <c r="C28" s="164"/>
      <c r="D28" s="164"/>
      <c r="E28" s="111"/>
      <c r="F28" s="111"/>
      <c r="G28" s="112"/>
      <c r="H28" s="48"/>
      <c r="I28" s="48"/>
      <c r="J28" s="123">
        <f t="shared" si="5"/>
        <v>0</v>
      </c>
      <c r="K28" s="48"/>
      <c r="L28" s="48"/>
      <c r="M28" s="48"/>
      <c r="N28" s="48"/>
      <c r="O28" s="48"/>
      <c r="P28" s="123">
        <f t="shared" si="2"/>
        <v>0</v>
      </c>
      <c r="Q28" s="124" t="str">
        <f t="shared" si="3"/>
        <v/>
      </c>
      <c r="R28" s="125" t="str">
        <f t="shared" si="6"/>
        <v/>
      </c>
      <c r="S28" s="126"/>
      <c r="T28" s="127"/>
      <c r="U28" s="128"/>
      <c r="V28" s="150">
        <f t="shared" si="7"/>
        <v>0</v>
      </c>
      <c r="W28" s="46" t="b">
        <f t="shared" si="8"/>
        <v>0</v>
      </c>
      <c r="X28" s="46">
        <f t="shared" si="9"/>
        <v>0</v>
      </c>
      <c r="Y28" s="46">
        <f t="shared" si="10"/>
        <v>0</v>
      </c>
      <c r="Z28" s="46">
        <f t="shared" si="11"/>
        <v>0</v>
      </c>
      <c r="AA28" s="100"/>
      <c r="AB28" s="59" t="str" cm="1">
        <f t="array" ref="AB28">IF(G28="nebodované zameranie","ok",IF(AND(OR($D$4="vyberte oblasť",$D$4="")),"ok",IF(AND($D$4&lt;&gt;"",J28=0),"ok",IF(AND($D$4=$Y$15,OR(G28={"a)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technika)"})),"ok",IF(AND($D$4=$Y$16,OR(G28={"a)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28" s="46">
        <f t="shared" si="12"/>
        <v>0</v>
      </c>
      <c r="AD28" s="91"/>
      <c r="AG28" s="101"/>
      <c r="AH28" s="102"/>
      <c r="AI28" s="46">
        <f t="shared" si="13"/>
        <v>0</v>
      </c>
      <c r="AJ28" s="109" t="str">
        <f t="shared" si="4"/>
        <v/>
      </c>
      <c r="AK28" s="109">
        <f t="shared" si="14"/>
        <v>0</v>
      </c>
      <c r="AL28" s="115">
        <f t="shared" si="15"/>
        <v>0</v>
      </c>
      <c r="AM28" s="46">
        <f t="shared" si="16"/>
        <v>0</v>
      </c>
      <c r="AN28" s="109">
        <f t="shared" si="17"/>
        <v>0</v>
      </c>
      <c r="AO28" s="47">
        <f t="shared" si="18"/>
        <v>0</v>
      </c>
    </row>
    <row r="29" spans="1:41" ht="45" customHeight="1" x14ac:dyDescent="0.2">
      <c r="A29" s="5">
        <v>6</v>
      </c>
      <c r="B29" s="164"/>
      <c r="C29" s="164"/>
      <c r="D29" s="164"/>
      <c r="E29" s="111"/>
      <c r="F29" s="111"/>
      <c r="G29" s="112"/>
      <c r="H29" s="48"/>
      <c r="I29" s="48"/>
      <c r="J29" s="123">
        <f t="shared" si="5"/>
        <v>0</v>
      </c>
      <c r="K29" s="48"/>
      <c r="L29" s="48"/>
      <c r="M29" s="48"/>
      <c r="N29" s="48"/>
      <c r="O29" s="48"/>
      <c r="P29" s="123">
        <f t="shared" si="2"/>
        <v>0</v>
      </c>
      <c r="Q29" s="124" t="str">
        <f t="shared" si="3"/>
        <v/>
      </c>
      <c r="R29" s="125" t="str">
        <f t="shared" si="6"/>
        <v/>
      </c>
      <c r="S29" s="126"/>
      <c r="T29" s="127"/>
      <c r="U29" s="128"/>
      <c r="V29" s="150">
        <f t="shared" si="7"/>
        <v>0</v>
      </c>
      <c r="W29" s="46" t="b">
        <f t="shared" si="8"/>
        <v>0</v>
      </c>
      <c r="X29" s="46">
        <f t="shared" si="9"/>
        <v>0</v>
      </c>
      <c r="Y29" s="46">
        <f t="shared" si="10"/>
        <v>0</v>
      </c>
      <c r="Z29" s="46">
        <f t="shared" si="11"/>
        <v>0</v>
      </c>
      <c r="AA29" s="100"/>
      <c r="AB29" s="59" t="str" cm="1">
        <f t="array" ref="AB29">IF(G29="nebodované zameranie","ok",IF(AND(OR($D$4="vyberte oblasť",$D$4="")),"ok",IF(AND($D$4&lt;&gt;"",J29=0),"ok",IF(AND($D$4=$Y$15,OR(G29={"a)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technika)"})),"ok",IF(AND($D$4=$Y$16,OR(G29={"a)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29" s="46">
        <f t="shared" si="12"/>
        <v>0</v>
      </c>
      <c r="AD29" s="91"/>
      <c r="AG29" s="101"/>
      <c r="AH29" s="102"/>
      <c r="AI29" s="46">
        <f t="shared" si="13"/>
        <v>0</v>
      </c>
      <c r="AJ29" s="109" t="str">
        <f t="shared" si="4"/>
        <v/>
      </c>
      <c r="AK29" s="109">
        <f t="shared" si="14"/>
        <v>0</v>
      </c>
      <c r="AL29" s="115">
        <f t="shared" si="15"/>
        <v>0</v>
      </c>
      <c r="AM29" s="46">
        <f t="shared" si="16"/>
        <v>0</v>
      </c>
      <c r="AN29" s="109">
        <f t="shared" si="17"/>
        <v>0</v>
      </c>
      <c r="AO29" s="47">
        <f t="shared" si="18"/>
        <v>0</v>
      </c>
    </row>
    <row r="30" spans="1:41" ht="45" customHeight="1" x14ac:dyDescent="0.2">
      <c r="A30" s="5">
        <v>7</v>
      </c>
      <c r="B30" s="164"/>
      <c r="C30" s="164"/>
      <c r="D30" s="164"/>
      <c r="E30" s="111"/>
      <c r="F30" s="111"/>
      <c r="G30" s="112"/>
      <c r="H30" s="48"/>
      <c r="I30" s="48"/>
      <c r="J30" s="123">
        <f t="shared" si="5"/>
        <v>0</v>
      </c>
      <c r="K30" s="48"/>
      <c r="L30" s="48"/>
      <c r="M30" s="48"/>
      <c r="N30" s="48"/>
      <c r="O30" s="48"/>
      <c r="P30" s="123">
        <f t="shared" si="2"/>
        <v>0</v>
      </c>
      <c r="Q30" s="124" t="str">
        <f t="shared" si="3"/>
        <v/>
      </c>
      <c r="R30" s="125" t="str">
        <f t="shared" si="6"/>
        <v/>
      </c>
      <c r="S30" s="126"/>
      <c r="T30" s="127"/>
      <c r="U30" s="128"/>
      <c r="V30" s="150">
        <f t="shared" si="7"/>
        <v>0</v>
      </c>
      <c r="W30" s="46" t="b">
        <f t="shared" si="8"/>
        <v>0</v>
      </c>
      <c r="X30" s="46">
        <f t="shared" si="9"/>
        <v>0</v>
      </c>
      <c r="Y30" s="46">
        <f t="shared" si="10"/>
        <v>0</v>
      </c>
      <c r="Z30" s="46">
        <f t="shared" si="11"/>
        <v>0</v>
      </c>
      <c r="AA30" s="100"/>
      <c r="AB30" s="59" t="str" cm="1">
        <f t="array" ref="AB30">IF(G30="nebodované zameranie","ok",IF(AND(OR($D$4="vyberte oblasť",$D$4="")),"ok",IF(AND($D$4&lt;&gt;"",J30=0),"ok",IF(AND($D$4=$Y$15,OR(G30={"a)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technika)"})),"ok",IF(AND($D$4=$Y$16,OR(G30={"a)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30" s="46">
        <f t="shared" si="12"/>
        <v>0</v>
      </c>
      <c r="AD30" s="91"/>
      <c r="AG30" s="101"/>
      <c r="AH30" s="102"/>
      <c r="AI30" s="46">
        <f t="shared" si="13"/>
        <v>0</v>
      </c>
      <c r="AJ30" s="109" t="str">
        <f t="shared" si="4"/>
        <v/>
      </c>
      <c r="AK30" s="109">
        <f t="shared" si="14"/>
        <v>0</v>
      </c>
      <c r="AL30" s="115">
        <f t="shared" si="15"/>
        <v>0</v>
      </c>
      <c r="AM30" s="46">
        <f t="shared" si="16"/>
        <v>0</v>
      </c>
      <c r="AN30" s="109">
        <f t="shared" si="17"/>
        <v>0</v>
      </c>
      <c r="AO30" s="47">
        <f t="shared" si="18"/>
        <v>0</v>
      </c>
    </row>
    <row r="31" spans="1:41" ht="45" customHeight="1" x14ac:dyDescent="0.2">
      <c r="A31" s="5">
        <v>8</v>
      </c>
      <c r="B31" s="164"/>
      <c r="C31" s="164"/>
      <c r="D31" s="164"/>
      <c r="E31" s="111"/>
      <c r="F31" s="111"/>
      <c r="G31" s="112"/>
      <c r="H31" s="48"/>
      <c r="I31" s="48"/>
      <c r="J31" s="123">
        <f t="shared" si="5"/>
        <v>0</v>
      </c>
      <c r="K31" s="48"/>
      <c r="L31" s="48"/>
      <c r="M31" s="48"/>
      <c r="N31" s="48"/>
      <c r="O31" s="48"/>
      <c r="P31" s="123">
        <f t="shared" si="2"/>
        <v>0</v>
      </c>
      <c r="Q31" s="124" t="str">
        <f t="shared" si="3"/>
        <v/>
      </c>
      <c r="R31" s="125" t="str">
        <f t="shared" si="6"/>
        <v/>
      </c>
      <c r="S31" s="126"/>
      <c r="T31" s="127"/>
      <c r="U31" s="128"/>
      <c r="V31" s="150">
        <f t="shared" si="7"/>
        <v>0</v>
      </c>
      <c r="W31" s="46" t="b">
        <f t="shared" si="8"/>
        <v>0</v>
      </c>
      <c r="X31" s="46">
        <f t="shared" si="9"/>
        <v>0</v>
      </c>
      <c r="Y31" s="46">
        <f t="shared" si="10"/>
        <v>0</v>
      </c>
      <c r="Z31" s="46">
        <f t="shared" si="11"/>
        <v>0</v>
      </c>
      <c r="AA31" s="100"/>
      <c r="AB31" s="59" t="str" cm="1">
        <f t="array" ref="AB31">IF(G31="nebodované zameranie","ok",IF(AND(OR($D$4="vyberte oblasť",$D$4="")),"ok",IF(AND($D$4&lt;&gt;"",J31=0),"ok",IF(AND($D$4=$Y$15,OR(G31={"a)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technika)"})),"ok",IF(AND($D$4=$Y$16,OR(G31={"a)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31" s="46">
        <f t="shared" si="12"/>
        <v>0</v>
      </c>
      <c r="AD31" s="91"/>
      <c r="AH31" s="102"/>
      <c r="AI31" s="46">
        <f t="shared" si="13"/>
        <v>0</v>
      </c>
      <c r="AJ31" s="109" t="str">
        <f t="shared" si="4"/>
        <v/>
      </c>
      <c r="AK31" s="109">
        <f t="shared" si="14"/>
        <v>0</v>
      </c>
      <c r="AL31" s="115">
        <f t="shared" si="15"/>
        <v>0</v>
      </c>
      <c r="AM31" s="46">
        <f t="shared" si="16"/>
        <v>0</v>
      </c>
      <c r="AN31" s="109">
        <f t="shared" si="17"/>
        <v>0</v>
      </c>
      <c r="AO31" s="47">
        <f t="shared" si="18"/>
        <v>0</v>
      </c>
    </row>
    <row r="32" spans="1:41" ht="45" customHeight="1" x14ac:dyDescent="0.2">
      <c r="A32" s="5">
        <v>9</v>
      </c>
      <c r="B32" s="164"/>
      <c r="C32" s="164"/>
      <c r="D32" s="164"/>
      <c r="E32" s="111"/>
      <c r="F32" s="111"/>
      <c r="G32" s="112"/>
      <c r="H32" s="48"/>
      <c r="I32" s="48"/>
      <c r="J32" s="123">
        <f t="shared" si="5"/>
        <v>0</v>
      </c>
      <c r="K32" s="48"/>
      <c r="L32" s="48"/>
      <c r="M32" s="48"/>
      <c r="N32" s="48"/>
      <c r="O32" s="48"/>
      <c r="P32" s="123">
        <f t="shared" si="2"/>
        <v>0</v>
      </c>
      <c r="Q32" s="124" t="str">
        <f t="shared" si="3"/>
        <v/>
      </c>
      <c r="R32" s="125" t="str">
        <f t="shared" si="6"/>
        <v/>
      </c>
      <c r="S32" s="126"/>
      <c r="T32" s="127"/>
      <c r="U32" s="128"/>
      <c r="V32" s="150">
        <f t="shared" si="7"/>
        <v>0</v>
      </c>
      <c r="W32" s="46" t="b">
        <f t="shared" si="8"/>
        <v>0</v>
      </c>
      <c r="X32" s="46">
        <f t="shared" si="9"/>
        <v>0</v>
      </c>
      <c r="Y32" s="46">
        <f t="shared" si="10"/>
        <v>0</v>
      </c>
      <c r="Z32" s="46">
        <f t="shared" si="11"/>
        <v>0</v>
      </c>
      <c r="AA32" s="100"/>
      <c r="AB32" s="59" t="str" cm="1">
        <f t="array" ref="AB32">IF(G32="nebodované zameranie","ok",IF(AND(OR($D$4="vyberte oblasť",$D$4="")),"ok",IF(AND($D$4&lt;&gt;"",J32=0),"ok",IF(AND($D$4=$Y$15,OR(G32={"a)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technika)"})),"ok",IF(AND($D$4=$Y$16,OR(G32={"a)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32" s="46">
        <f t="shared" si="12"/>
        <v>0</v>
      </c>
      <c r="AD32" s="91"/>
      <c r="AG32" s="101"/>
      <c r="AH32" s="102"/>
      <c r="AI32" s="46">
        <f t="shared" si="13"/>
        <v>0</v>
      </c>
      <c r="AJ32" s="109" t="str">
        <f t="shared" si="4"/>
        <v/>
      </c>
      <c r="AK32" s="109">
        <f t="shared" si="14"/>
        <v>0</v>
      </c>
      <c r="AL32" s="115">
        <f t="shared" si="15"/>
        <v>0</v>
      </c>
      <c r="AM32" s="46">
        <f t="shared" si="16"/>
        <v>0</v>
      </c>
      <c r="AN32" s="109">
        <f t="shared" si="17"/>
        <v>0</v>
      </c>
      <c r="AO32" s="47">
        <f t="shared" si="18"/>
        <v>0</v>
      </c>
    </row>
    <row r="33" spans="1:41" ht="45" customHeight="1" x14ac:dyDescent="0.2">
      <c r="A33" s="5">
        <v>10</v>
      </c>
      <c r="B33" s="164"/>
      <c r="C33" s="164"/>
      <c r="D33" s="164"/>
      <c r="E33" s="111"/>
      <c r="F33" s="111"/>
      <c r="G33" s="112"/>
      <c r="H33" s="48"/>
      <c r="I33" s="48"/>
      <c r="J33" s="123">
        <f t="shared" si="5"/>
        <v>0</v>
      </c>
      <c r="K33" s="48"/>
      <c r="L33" s="48"/>
      <c r="M33" s="48"/>
      <c r="N33" s="48"/>
      <c r="O33" s="48"/>
      <c r="P33" s="123">
        <f t="shared" si="2"/>
        <v>0</v>
      </c>
      <c r="Q33" s="124" t="str">
        <f t="shared" si="3"/>
        <v/>
      </c>
      <c r="R33" s="125" t="str">
        <f t="shared" si="6"/>
        <v/>
      </c>
      <c r="S33" s="126"/>
      <c r="T33" s="127"/>
      <c r="U33" s="128"/>
      <c r="V33" s="150">
        <f t="shared" si="7"/>
        <v>0</v>
      </c>
      <c r="W33" s="46" t="b">
        <f t="shared" si="8"/>
        <v>0</v>
      </c>
      <c r="X33" s="46">
        <f t="shared" si="9"/>
        <v>0</v>
      </c>
      <c r="Y33" s="46">
        <f t="shared" si="10"/>
        <v>0</v>
      </c>
      <c r="Z33" s="46">
        <f t="shared" si="11"/>
        <v>0</v>
      </c>
      <c r="AA33" s="1"/>
      <c r="AB33" s="59" t="str" cm="1">
        <f t="array" ref="AB33">IF(G33="nebodované zameranie","ok",IF(AND(OR($D$4="vyberte oblasť",$D$4="")),"ok",IF(AND($D$4&lt;&gt;"",J33=0),"ok",IF(AND($D$4=$Y$15,OR(G33={"a)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technika)"})),"ok",IF(AND($D$4=$Y$16,OR(G33={"a)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33" s="46">
        <f t="shared" si="12"/>
        <v>0</v>
      </c>
      <c r="AD33" s="91"/>
      <c r="AG33" s="101"/>
      <c r="AH33" s="102"/>
      <c r="AI33" s="46">
        <f t="shared" si="13"/>
        <v>0</v>
      </c>
      <c r="AJ33" s="109" t="str">
        <f t="shared" si="4"/>
        <v/>
      </c>
      <c r="AK33" s="109">
        <f t="shared" si="14"/>
        <v>0</v>
      </c>
      <c r="AL33" s="115">
        <f t="shared" si="15"/>
        <v>0</v>
      </c>
      <c r="AM33" s="46">
        <f t="shared" si="16"/>
        <v>0</v>
      </c>
      <c r="AN33" s="109">
        <f t="shared" si="17"/>
        <v>0</v>
      </c>
      <c r="AO33" s="47">
        <f t="shared" si="18"/>
        <v>0</v>
      </c>
    </row>
    <row r="34" spans="1:41" ht="45" customHeight="1" x14ac:dyDescent="0.2">
      <c r="A34" s="5">
        <v>11</v>
      </c>
      <c r="B34" s="164"/>
      <c r="C34" s="164"/>
      <c r="D34" s="164"/>
      <c r="E34" s="111"/>
      <c r="F34" s="111"/>
      <c r="G34" s="112"/>
      <c r="H34" s="48"/>
      <c r="I34" s="48"/>
      <c r="J34" s="123">
        <f t="shared" si="5"/>
        <v>0</v>
      </c>
      <c r="K34" s="48"/>
      <c r="L34" s="48"/>
      <c r="M34" s="48"/>
      <c r="N34" s="48"/>
      <c r="O34" s="48"/>
      <c r="P34" s="123">
        <f t="shared" si="2"/>
        <v>0</v>
      </c>
      <c r="Q34" s="124" t="str">
        <f t="shared" si="3"/>
        <v/>
      </c>
      <c r="R34" s="125" t="str">
        <f t="shared" si="6"/>
        <v/>
      </c>
      <c r="S34" s="126"/>
      <c r="T34" s="127"/>
      <c r="U34" s="128"/>
      <c r="V34" s="150">
        <f t="shared" si="7"/>
        <v>0</v>
      </c>
      <c r="W34" s="46" t="b">
        <f t="shared" si="8"/>
        <v>0</v>
      </c>
      <c r="X34" s="46">
        <f t="shared" si="9"/>
        <v>0</v>
      </c>
      <c r="Y34" s="46">
        <f t="shared" si="10"/>
        <v>0</v>
      </c>
      <c r="Z34" s="46">
        <f t="shared" si="11"/>
        <v>0</v>
      </c>
      <c r="AA34" s="120"/>
      <c r="AB34" s="59" t="str" cm="1">
        <f t="array" ref="AB34">IF(G34="nebodované zameranie","ok",IF(AND(OR($D$4="vyberte oblasť",$D$4="")),"ok",IF(AND($D$4&lt;&gt;"",J34=0),"ok",IF(AND($D$4=$Y$15,OR(G34={"a)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technika)"})),"ok",IF(AND($D$4=$Y$16,OR(G34={"a)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34" s="46">
        <f t="shared" si="12"/>
        <v>0</v>
      </c>
      <c r="AD34" s="91"/>
      <c r="AG34" s="101"/>
      <c r="AH34" s="102"/>
      <c r="AI34" s="46">
        <f t="shared" si="13"/>
        <v>0</v>
      </c>
      <c r="AJ34" s="109" t="str">
        <f t="shared" si="4"/>
        <v/>
      </c>
      <c r="AK34" s="109">
        <f t="shared" si="14"/>
        <v>0</v>
      </c>
      <c r="AL34" s="115">
        <f t="shared" si="15"/>
        <v>0</v>
      </c>
      <c r="AM34" s="46">
        <f t="shared" si="16"/>
        <v>0</v>
      </c>
      <c r="AN34" s="109">
        <f t="shared" si="17"/>
        <v>0</v>
      </c>
      <c r="AO34" s="47">
        <f t="shared" si="18"/>
        <v>0</v>
      </c>
    </row>
    <row r="35" spans="1:41" ht="45" customHeight="1" x14ac:dyDescent="0.2">
      <c r="A35" s="5">
        <v>12</v>
      </c>
      <c r="B35" s="164"/>
      <c r="C35" s="164"/>
      <c r="D35" s="164"/>
      <c r="E35" s="111"/>
      <c r="F35" s="111"/>
      <c r="G35" s="112"/>
      <c r="H35" s="48"/>
      <c r="I35" s="48"/>
      <c r="J35" s="123">
        <f t="shared" si="5"/>
        <v>0</v>
      </c>
      <c r="K35" s="48"/>
      <c r="L35" s="48"/>
      <c r="M35" s="48"/>
      <c r="N35" s="48"/>
      <c r="O35" s="48"/>
      <c r="P35" s="123">
        <f t="shared" si="2"/>
        <v>0</v>
      </c>
      <c r="Q35" s="124" t="str">
        <f t="shared" si="3"/>
        <v/>
      </c>
      <c r="R35" s="125" t="str">
        <f t="shared" si="6"/>
        <v/>
      </c>
      <c r="S35" s="126"/>
      <c r="T35" s="127"/>
      <c r="U35" s="128"/>
      <c r="V35" s="150">
        <f t="shared" si="7"/>
        <v>0</v>
      </c>
      <c r="W35" s="46" t="b">
        <f t="shared" si="8"/>
        <v>0</v>
      </c>
      <c r="X35" s="46">
        <f t="shared" si="9"/>
        <v>0</v>
      </c>
      <c r="Y35" s="46">
        <f t="shared" si="10"/>
        <v>0</v>
      </c>
      <c r="Z35" s="46">
        <f t="shared" si="11"/>
        <v>0</v>
      </c>
      <c r="AA35" s="120"/>
      <c r="AB35" s="59" t="str" cm="1">
        <f t="array" ref="AB35">IF(G35="nebodované zameranie","ok",IF(AND(OR($D$4="vyberte oblasť",$D$4="")),"ok",IF(AND($D$4&lt;&gt;"",J35=0),"ok",IF(AND($D$4=$Y$15,OR(G35={"a)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technika)"})),"ok",IF(AND($D$4=$Y$16,OR(G35={"a)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35" s="46">
        <f t="shared" si="12"/>
        <v>0</v>
      </c>
      <c r="AD35" s="91"/>
      <c r="AG35" s="101"/>
      <c r="AH35" s="102"/>
      <c r="AI35" s="46">
        <f t="shared" si="13"/>
        <v>0</v>
      </c>
      <c r="AJ35" s="109" t="str">
        <f t="shared" si="4"/>
        <v/>
      </c>
      <c r="AK35" s="109">
        <f t="shared" si="14"/>
        <v>0</v>
      </c>
      <c r="AL35" s="115">
        <f t="shared" si="15"/>
        <v>0</v>
      </c>
      <c r="AM35" s="46">
        <f t="shared" si="16"/>
        <v>0</v>
      </c>
      <c r="AN35" s="109">
        <f t="shared" si="17"/>
        <v>0</v>
      </c>
      <c r="AO35" s="47">
        <f t="shared" si="18"/>
        <v>0</v>
      </c>
    </row>
    <row r="36" spans="1:41" ht="45" customHeight="1" x14ac:dyDescent="0.2">
      <c r="A36" s="5">
        <v>13</v>
      </c>
      <c r="B36" s="164"/>
      <c r="C36" s="164"/>
      <c r="D36" s="164"/>
      <c r="E36" s="111"/>
      <c r="F36" s="111"/>
      <c r="G36" s="112"/>
      <c r="H36" s="48"/>
      <c r="I36" s="48"/>
      <c r="J36" s="123">
        <f t="shared" si="5"/>
        <v>0</v>
      </c>
      <c r="K36" s="48"/>
      <c r="L36" s="48"/>
      <c r="M36" s="48"/>
      <c r="N36" s="48"/>
      <c r="O36" s="48"/>
      <c r="P36" s="123">
        <f t="shared" si="2"/>
        <v>0</v>
      </c>
      <c r="Q36" s="124" t="str">
        <f t="shared" si="3"/>
        <v/>
      </c>
      <c r="R36" s="125" t="str">
        <f t="shared" si="6"/>
        <v/>
      </c>
      <c r="S36" s="126"/>
      <c r="T36" s="127"/>
      <c r="U36" s="128"/>
      <c r="V36" s="150">
        <f t="shared" si="7"/>
        <v>0</v>
      </c>
      <c r="W36" s="46" t="b">
        <f t="shared" si="8"/>
        <v>0</v>
      </c>
      <c r="X36" s="46">
        <f t="shared" si="9"/>
        <v>0</v>
      </c>
      <c r="Y36" s="46">
        <f t="shared" si="10"/>
        <v>0</v>
      </c>
      <c r="Z36" s="46">
        <f t="shared" si="11"/>
        <v>0</v>
      </c>
      <c r="AB36" s="59" t="str" cm="1">
        <f t="array" ref="AB36">IF(G36="nebodované zameranie","ok",IF(AND(OR($D$4="vyberte oblasť",$D$4="")),"ok",IF(AND($D$4&lt;&gt;"",J36=0),"ok",IF(AND($D$4=$Y$15,OR(G36={"a)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technika)"})),"ok",IF(AND($D$4=$Y$16,OR(G36={"a)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36" s="46">
        <f t="shared" si="12"/>
        <v>0</v>
      </c>
      <c r="AD36" s="91"/>
      <c r="AH36" s="102"/>
      <c r="AI36" s="46">
        <f t="shared" si="13"/>
        <v>0</v>
      </c>
      <c r="AJ36" s="109" t="str">
        <f t="shared" si="4"/>
        <v/>
      </c>
      <c r="AK36" s="109">
        <f t="shared" si="14"/>
        <v>0</v>
      </c>
      <c r="AL36" s="115">
        <f t="shared" si="15"/>
        <v>0</v>
      </c>
      <c r="AM36" s="46">
        <f t="shared" si="16"/>
        <v>0</v>
      </c>
      <c r="AN36" s="109">
        <f t="shared" si="17"/>
        <v>0</v>
      </c>
      <c r="AO36" s="47">
        <f t="shared" si="18"/>
        <v>0</v>
      </c>
    </row>
    <row r="37" spans="1:41" ht="45" customHeight="1" x14ac:dyDescent="0.2">
      <c r="A37" s="5">
        <v>14</v>
      </c>
      <c r="B37" s="164"/>
      <c r="C37" s="164"/>
      <c r="D37" s="164"/>
      <c r="E37" s="111"/>
      <c r="F37" s="111"/>
      <c r="G37" s="112"/>
      <c r="H37" s="48"/>
      <c r="I37" s="48"/>
      <c r="J37" s="123">
        <f t="shared" si="5"/>
        <v>0</v>
      </c>
      <c r="K37" s="48"/>
      <c r="L37" s="48"/>
      <c r="M37" s="48"/>
      <c r="N37" s="48"/>
      <c r="O37" s="48"/>
      <c r="P37" s="123">
        <f t="shared" si="2"/>
        <v>0</v>
      </c>
      <c r="Q37" s="124" t="str">
        <f t="shared" si="3"/>
        <v/>
      </c>
      <c r="R37" s="125" t="str">
        <f t="shared" si="6"/>
        <v/>
      </c>
      <c r="S37" s="126"/>
      <c r="T37" s="127"/>
      <c r="U37" s="128"/>
      <c r="V37" s="150">
        <f t="shared" si="7"/>
        <v>0</v>
      </c>
      <c r="W37" s="46" t="b">
        <f t="shared" si="8"/>
        <v>0</v>
      </c>
      <c r="X37" s="46">
        <f t="shared" si="9"/>
        <v>0</v>
      </c>
      <c r="Y37" s="46">
        <f t="shared" si="10"/>
        <v>0</v>
      </c>
      <c r="Z37" s="46">
        <f t="shared" si="11"/>
        <v>0</v>
      </c>
      <c r="AA37" s="6"/>
      <c r="AB37" s="59" t="str" cm="1">
        <f t="array" ref="AB37">IF(G37="nebodované zameranie","ok",IF(AND(OR($D$4="vyberte oblasť",$D$4="")),"ok",IF(AND($D$4&lt;&gt;"",J37=0),"ok",IF(AND($D$4=$Y$15,OR(G37={"a)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technika)"})),"ok",IF(AND($D$4=$Y$16,OR(G37={"a)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37" s="46">
        <f t="shared" si="12"/>
        <v>0</v>
      </c>
      <c r="AD37" s="89"/>
      <c r="AH37" s="102"/>
      <c r="AI37" s="46">
        <f t="shared" si="13"/>
        <v>0</v>
      </c>
      <c r="AJ37" s="109" t="str">
        <f t="shared" si="4"/>
        <v/>
      </c>
      <c r="AK37" s="109">
        <f t="shared" si="14"/>
        <v>0</v>
      </c>
      <c r="AL37" s="115">
        <f t="shared" si="15"/>
        <v>0</v>
      </c>
      <c r="AM37" s="46">
        <f t="shared" si="16"/>
        <v>0</v>
      </c>
      <c r="AN37" s="109">
        <f t="shared" si="17"/>
        <v>0</v>
      </c>
      <c r="AO37" s="47">
        <f t="shared" si="18"/>
        <v>0</v>
      </c>
    </row>
    <row r="38" spans="1:41" ht="45" customHeight="1" x14ac:dyDescent="0.2">
      <c r="A38" s="5">
        <v>15</v>
      </c>
      <c r="B38" s="164"/>
      <c r="C38" s="164"/>
      <c r="D38" s="164"/>
      <c r="E38" s="111"/>
      <c r="F38" s="111"/>
      <c r="G38" s="112"/>
      <c r="H38" s="48"/>
      <c r="I38" s="48"/>
      <c r="J38" s="123">
        <f t="shared" si="5"/>
        <v>0</v>
      </c>
      <c r="K38" s="48"/>
      <c r="L38" s="48"/>
      <c r="M38" s="48"/>
      <c r="N38" s="48"/>
      <c r="O38" s="48"/>
      <c r="P38" s="123">
        <f t="shared" si="2"/>
        <v>0</v>
      </c>
      <c r="Q38" s="124" t="str">
        <f t="shared" si="3"/>
        <v/>
      </c>
      <c r="R38" s="125" t="str">
        <f t="shared" si="6"/>
        <v/>
      </c>
      <c r="S38" s="126"/>
      <c r="T38" s="127"/>
      <c r="U38" s="128"/>
      <c r="V38" s="150">
        <f t="shared" si="7"/>
        <v>0</v>
      </c>
      <c r="W38" s="46" t="b">
        <f t="shared" si="8"/>
        <v>0</v>
      </c>
      <c r="X38" s="46">
        <f t="shared" si="9"/>
        <v>0</v>
      </c>
      <c r="Y38" s="46">
        <f t="shared" si="10"/>
        <v>0</v>
      </c>
      <c r="Z38" s="46">
        <f t="shared" si="11"/>
        <v>0</v>
      </c>
      <c r="AA38" s="101"/>
      <c r="AB38" s="59" t="str" cm="1">
        <f t="array" ref="AB38">IF(G38="nebodované zameranie","ok",IF(AND(OR($D$4="vyberte oblasť",$D$4="")),"ok",IF(AND($D$4&lt;&gt;"",J38=0),"ok",IF(AND($D$4=$Y$15,OR(G38={"a)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technika)"})),"ok",IF(AND($D$4=$Y$16,OR(G38={"a)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38" s="46">
        <f t="shared" si="12"/>
        <v>0</v>
      </c>
      <c r="AD38" s="91"/>
      <c r="AI38" s="46">
        <f t="shared" si="13"/>
        <v>0</v>
      </c>
      <c r="AJ38" s="109" t="str">
        <f t="shared" si="4"/>
        <v/>
      </c>
      <c r="AK38" s="109">
        <f t="shared" si="14"/>
        <v>0</v>
      </c>
      <c r="AL38" s="115">
        <f t="shared" si="15"/>
        <v>0</v>
      </c>
      <c r="AM38" s="46">
        <f t="shared" si="16"/>
        <v>0</v>
      </c>
      <c r="AN38" s="109">
        <f t="shared" si="17"/>
        <v>0</v>
      </c>
      <c r="AO38" s="47">
        <f t="shared" si="18"/>
        <v>0</v>
      </c>
    </row>
    <row r="39" spans="1:41" ht="45" customHeight="1" x14ac:dyDescent="0.2">
      <c r="A39" s="5">
        <v>16</v>
      </c>
      <c r="B39" s="164"/>
      <c r="C39" s="164"/>
      <c r="D39" s="164"/>
      <c r="E39" s="111"/>
      <c r="F39" s="111"/>
      <c r="G39" s="112"/>
      <c r="H39" s="48"/>
      <c r="I39" s="48"/>
      <c r="J39" s="123">
        <f t="shared" si="5"/>
        <v>0</v>
      </c>
      <c r="K39" s="48"/>
      <c r="L39" s="48"/>
      <c r="M39" s="48"/>
      <c r="N39" s="48"/>
      <c r="O39" s="48"/>
      <c r="P39" s="123">
        <f t="shared" si="2"/>
        <v>0</v>
      </c>
      <c r="Q39" s="124" t="str">
        <f t="shared" si="3"/>
        <v/>
      </c>
      <c r="R39" s="125" t="str">
        <f t="shared" si="6"/>
        <v/>
      </c>
      <c r="S39" s="126"/>
      <c r="T39" s="127"/>
      <c r="U39" s="128"/>
      <c r="V39" s="150">
        <f t="shared" si="7"/>
        <v>0</v>
      </c>
      <c r="W39" s="46" t="b">
        <f t="shared" si="8"/>
        <v>0</v>
      </c>
      <c r="X39" s="46">
        <f t="shared" si="9"/>
        <v>0</v>
      </c>
      <c r="Y39" s="46">
        <f t="shared" si="10"/>
        <v>0</v>
      </c>
      <c r="Z39" s="46">
        <f t="shared" si="11"/>
        <v>0</v>
      </c>
      <c r="AA39" s="101"/>
      <c r="AB39" s="59" t="str" cm="1">
        <f t="array" ref="AB39">IF(G39="nebodované zameranie","ok",IF(AND(OR($D$4="vyberte oblasť",$D$4="")),"ok",IF(AND($D$4&lt;&gt;"",J39=0),"ok",IF(AND($D$4=$Y$15,OR(G39={"a)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technika)"})),"ok",IF(AND($D$4=$Y$16,OR(G39={"a)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39" s="46">
        <f t="shared" si="12"/>
        <v>0</v>
      </c>
      <c r="AD39" s="91"/>
      <c r="AI39" s="46">
        <f t="shared" si="13"/>
        <v>0</v>
      </c>
      <c r="AJ39" s="109" t="str">
        <f t="shared" si="4"/>
        <v/>
      </c>
      <c r="AK39" s="109">
        <f t="shared" si="14"/>
        <v>0</v>
      </c>
      <c r="AL39" s="115">
        <f t="shared" si="15"/>
        <v>0</v>
      </c>
      <c r="AM39" s="46">
        <f t="shared" si="16"/>
        <v>0</v>
      </c>
      <c r="AN39" s="109">
        <f t="shared" si="17"/>
        <v>0</v>
      </c>
      <c r="AO39" s="47">
        <f t="shared" si="18"/>
        <v>0</v>
      </c>
    </row>
    <row r="40" spans="1:41" ht="45" customHeight="1" x14ac:dyDescent="0.2">
      <c r="A40" s="5">
        <v>17</v>
      </c>
      <c r="B40" s="164"/>
      <c r="C40" s="164"/>
      <c r="D40" s="164"/>
      <c r="E40" s="111"/>
      <c r="F40" s="111"/>
      <c r="G40" s="112"/>
      <c r="H40" s="48"/>
      <c r="I40" s="48"/>
      <c r="J40" s="123">
        <f t="shared" si="5"/>
        <v>0</v>
      </c>
      <c r="K40" s="48"/>
      <c r="L40" s="48"/>
      <c r="M40" s="48"/>
      <c r="N40" s="48"/>
      <c r="O40" s="48"/>
      <c r="P40" s="123">
        <f t="shared" si="2"/>
        <v>0</v>
      </c>
      <c r="Q40" s="124" t="str">
        <f t="shared" si="3"/>
        <v/>
      </c>
      <c r="R40" s="125" t="str">
        <f t="shared" si="6"/>
        <v/>
      </c>
      <c r="S40" s="126"/>
      <c r="T40" s="127"/>
      <c r="U40" s="128"/>
      <c r="V40" s="150">
        <f t="shared" si="7"/>
        <v>0</v>
      </c>
      <c r="W40" s="46" t="b">
        <f t="shared" si="8"/>
        <v>0</v>
      </c>
      <c r="X40" s="46">
        <f t="shared" si="9"/>
        <v>0</v>
      </c>
      <c r="Y40" s="46">
        <f t="shared" si="10"/>
        <v>0</v>
      </c>
      <c r="Z40" s="46">
        <f t="shared" si="11"/>
        <v>0</v>
      </c>
      <c r="AA40" s="101"/>
      <c r="AB40" s="59" t="str" cm="1">
        <f t="array" ref="AB40">IF(G40="nebodované zameranie","ok",IF(AND(OR($D$4="vyberte oblasť",$D$4="")),"ok",IF(AND($D$4&lt;&gt;"",J40=0),"ok",IF(AND($D$4=$Y$15,OR(G40={"a)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technika)"})),"ok",IF(AND($D$4=$Y$16,OR(G40={"a)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40" s="46">
        <f t="shared" si="12"/>
        <v>0</v>
      </c>
      <c r="AD40" s="91"/>
      <c r="AI40" s="46">
        <f t="shared" si="13"/>
        <v>0</v>
      </c>
      <c r="AJ40" s="109" t="str">
        <f t="shared" si="4"/>
        <v/>
      </c>
      <c r="AK40" s="109">
        <f t="shared" si="14"/>
        <v>0</v>
      </c>
      <c r="AL40" s="115">
        <f t="shared" si="15"/>
        <v>0</v>
      </c>
      <c r="AM40" s="46">
        <f t="shared" si="16"/>
        <v>0</v>
      </c>
      <c r="AN40" s="109">
        <f t="shared" si="17"/>
        <v>0</v>
      </c>
      <c r="AO40" s="47">
        <f t="shared" si="18"/>
        <v>0</v>
      </c>
    </row>
    <row r="41" spans="1:41" ht="45" customHeight="1" x14ac:dyDescent="0.2">
      <c r="A41" s="5">
        <v>18</v>
      </c>
      <c r="B41" s="164"/>
      <c r="C41" s="164"/>
      <c r="D41" s="164"/>
      <c r="E41" s="111"/>
      <c r="F41" s="111"/>
      <c r="G41" s="112"/>
      <c r="H41" s="48"/>
      <c r="I41" s="48"/>
      <c r="J41" s="123">
        <f t="shared" si="5"/>
        <v>0</v>
      </c>
      <c r="K41" s="48"/>
      <c r="L41" s="48"/>
      <c r="M41" s="48"/>
      <c r="N41" s="48"/>
      <c r="O41" s="48"/>
      <c r="P41" s="123">
        <f t="shared" si="2"/>
        <v>0</v>
      </c>
      <c r="Q41" s="124" t="str">
        <f t="shared" si="3"/>
        <v/>
      </c>
      <c r="R41" s="125" t="str">
        <f t="shared" si="6"/>
        <v/>
      </c>
      <c r="S41" s="126"/>
      <c r="T41" s="127"/>
      <c r="U41" s="128"/>
      <c r="V41" s="150">
        <f t="shared" si="7"/>
        <v>0</v>
      </c>
      <c r="W41" s="46" t="b">
        <f t="shared" si="8"/>
        <v>0</v>
      </c>
      <c r="X41" s="46">
        <f t="shared" si="9"/>
        <v>0</v>
      </c>
      <c r="Y41" s="46">
        <f t="shared" si="10"/>
        <v>0</v>
      </c>
      <c r="Z41" s="46">
        <f t="shared" si="11"/>
        <v>0</v>
      </c>
      <c r="AA41" s="101"/>
      <c r="AB41" s="59" t="str" cm="1">
        <f t="array" ref="AB41">IF(G41="nebodované zameranie","ok",IF(AND(OR($D$4="vyberte oblasť",$D$4="")),"ok",IF(AND($D$4&lt;&gt;"",J41=0),"ok",IF(AND($D$4=$Y$15,OR(G41={"a)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technika)"})),"ok",IF(AND($D$4=$Y$16,OR(G41={"a)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41" s="46">
        <f t="shared" si="12"/>
        <v>0</v>
      </c>
      <c r="AD41" s="91"/>
      <c r="AI41" s="46">
        <f t="shared" si="13"/>
        <v>0</v>
      </c>
      <c r="AJ41" s="109" t="str">
        <f t="shared" si="4"/>
        <v/>
      </c>
      <c r="AK41" s="109">
        <f t="shared" si="14"/>
        <v>0</v>
      </c>
      <c r="AL41" s="115">
        <f t="shared" si="15"/>
        <v>0</v>
      </c>
      <c r="AM41" s="46">
        <f t="shared" si="16"/>
        <v>0</v>
      </c>
      <c r="AN41" s="109">
        <f t="shared" si="17"/>
        <v>0</v>
      </c>
      <c r="AO41" s="47">
        <f t="shared" si="18"/>
        <v>0</v>
      </c>
    </row>
    <row r="42" spans="1:41" ht="45" customHeight="1" x14ac:dyDescent="0.2">
      <c r="A42" s="5">
        <v>19</v>
      </c>
      <c r="B42" s="164"/>
      <c r="C42" s="164"/>
      <c r="D42" s="164"/>
      <c r="E42" s="111"/>
      <c r="F42" s="111"/>
      <c r="G42" s="112"/>
      <c r="H42" s="48"/>
      <c r="I42" s="48"/>
      <c r="J42" s="123">
        <f t="shared" si="5"/>
        <v>0</v>
      </c>
      <c r="K42" s="48"/>
      <c r="L42" s="48"/>
      <c r="M42" s="48"/>
      <c r="N42" s="48"/>
      <c r="O42" s="48"/>
      <c r="P42" s="123">
        <f t="shared" si="2"/>
        <v>0</v>
      </c>
      <c r="Q42" s="124" t="str">
        <f t="shared" si="3"/>
        <v/>
      </c>
      <c r="R42" s="125" t="str">
        <f t="shared" si="6"/>
        <v/>
      </c>
      <c r="S42" s="126"/>
      <c r="T42" s="127"/>
      <c r="U42" s="128"/>
      <c r="V42" s="150">
        <f t="shared" si="7"/>
        <v>0</v>
      </c>
      <c r="W42" s="46" t="b">
        <f t="shared" si="8"/>
        <v>0</v>
      </c>
      <c r="X42" s="46">
        <f t="shared" si="9"/>
        <v>0</v>
      </c>
      <c r="Y42" s="46">
        <f t="shared" si="10"/>
        <v>0</v>
      </c>
      <c r="Z42" s="46">
        <f t="shared" si="11"/>
        <v>0</v>
      </c>
      <c r="AA42" s="101"/>
      <c r="AB42" s="59" t="str" cm="1">
        <f t="array" ref="AB42">IF(G42="nebodované zameranie","ok",IF(AND(OR($D$4="vyberte oblasť",$D$4="")),"ok",IF(AND($D$4&lt;&gt;"",J42=0),"ok",IF(AND($D$4=$Y$15,OR(G42={"a)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technika)"})),"ok",IF(AND($D$4=$Y$16,OR(G42={"a)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42" s="46">
        <f t="shared" si="12"/>
        <v>0</v>
      </c>
      <c r="AD42" s="91"/>
      <c r="AI42" s="46">
        <f t="shared" si="13"/>
        <v>0</v>
      </c>
      <c r="AJ42" s="109" t="str">
        <f t="shared" si="4"/>
        <v/>
      </c>
      <c r="AK42" s="109">
        <f t="shared" si="14"/>
        <v>0</v>
      </c>
      <c r="AL42" s="115">
        <f t="shared" si="15"/>
        <v>0</v>
      </c>
      <c r="AM42" s="46">
        <f t="shared" si="16"/>
        <v>0</v>
      </c>
      <c r="AN42" s="109">
        <f t="shared" si="17"/>
        <v>0</v>
      </c>
      <c r="AO42" s="47">
        <f t="shared" si="18"/>
        <v>0</v>
      </c>
    </row>
    <row r="43" spans="1:41" ht="45" customHeight="1" x14ac:dyDescent="0.2">
      <c r="A43" s="5">
        <v>20</v>
      </c>
      <c r="B43" s="164"/>
      <c r="C43" s="164"/>
      <c r="D43" s="164"/>
      <c r="E43" s="111"/>
      <c r="F43" s="111"/>
      <c r="G43" s="112"/>
      <c r="H43" s="48"/>
      <c r="I43" s="48"/>
      <c r="J43" s="123">
        <f t="shared" si="5"/>
        <v>0</v>
      </c>
      <c r="K43" s="48"/>
      <c r="L43" s="48"/>
      <c r="M43" s="48"/>
      <c r="N43" s="48"/>
      <c r="O43" s="48"/>
      <c r="P43" s="123">
        <f t="shared" si="2"/>
        <v>0</v>
      </c>
      <c r="Q43" s="124" t="str">
        <f t="shared" si="3"/>
        <v/>
      </c>
      <c r="R43" s="125" t="str">
        <f t="shared" si="6"/>
        <v/>
      </c>
      <c r="S43" s="126"/>
      <c r="T43" s="127"/>
      <c r="U43" s="128"/>
      <c r="V43" s="150">
        <f t="shared" si="7"/>
        <v>0</v>
      </c>
      <c r="W43" s="46" t="b">
        <f t="shared" si="8"/>
        <v>0</v>
      </c>
      <c r="X43" s="46">
        <f t="shared" si="9"/>
        <v>0</v>
      </c>
      <c r="Y43" s="46">
        <f t="shared" si="10"/>
        <v>0</v>
      </c>
      <c r="Z43" s="46">
        <f t="shared" si="11"/>
        <v>0</v>
      </c>
      <c r="AA43" s="101"/>
      <c r="AB43" s="59" t="str" cm="1">
        <f t="array" ref="AB43">IF(G43="nebodované zameranie","ok",IF(AND(OR($D$4="vyberte oblasť",$D$4="")),"ok",IF(AND($D$4&lt;&gt;"",J43=0),"ok",IF(AND($D$4=$Y$15,OR(G43={"a)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technika)"})),"ok",IF(AND($D$4=$Y$16,OR(G43={"a)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43" s="46">
        <f t="shared" si="12"/>
        <v>0</v>
      </c>
      <c r="AD43" s="91"/>
      <c r="AI43" s="46">
        <f t="shared" si="13"/>
        <v>0</v>
      </c>
      <c r="AJ43" s="109" t="str">
        <f t="shared" si="4"/>
        <v/>
      </c>
      <c r="AK43" s="109">
        <f t="shared" si="14"/>
        <v>0</v>
      </c>
      <c r="AL43" s="115">
        <f t="shared" si="15"/>
        <v>0</v>
      </c>
      <c r="AM43" s="46">
        <f t="shared" si="16"/>
        <v>0</v>
      </c>
      <c r="AN43" s="109">
        <f t="shared" si="17"/>
        <v>0</v>
      </c>
      <c r="AO43" s="47">
        <f t="shared" si="18"/>
        <v>0</v>
      </c>
    </row>
    <row r="44" spans="1:41" ht="45" customHeight="1" x14ac:dyDescent="0.2">
      <c r="A44" s="5">
        <v>21</v>
      </c>
      <c r="B44" s="164"/>
      <c r="C44" s="164"/>
      <c r="D44" s="164"/>
      <c r="E44" s="111"/>
      <c r="F44" s="111"/>
      <c r="G44" s="112"/>
      <c r="H44" s="48"/>
      <c r="I44" s="48"/>
      <c r="J44" s="123">
        <f t="shared" si="5"/>
        <v>0</v>
      </c>
      <c r="K44" s="48"/>
      <c r="L44" s="48"/>
      <c r="M44" s="48"/>
      <c r="N44" s="48"/>
      <c r="O44" s="48"/>
      <c r="P44" s="123">
        <f t="shared" si="2"/>
        <v>0</v>
      </c>
      <c r="Q44" s="124" t="str">
        <f t="shared" si="3"/>
        <v/>
      </c>
      <c r="R44" s="125" t="str">
        <f t="shared" si="6"/>
        <v/>
      </c>
      <c r="S44" s="126"/>
      <c r="T44" s="127"/>
      <c r="U44" s="128"/>
      <c r="V44" s="150">
        <f t="shared" si="7"/>
        <v>0</v>
      </c>
      <c r="W44" s="46" t="b">
        <f t="shared" si="8"/>
        <v>0</v>
      </c>
      <c r="X44" s="46">
        <f t="shared" si="9"/>
        <v>0</v>
      </c>
      <c r="Y44" s="46">
        <f t="shared" si="10"/>
        <v>0</v>
      </c>
      <c r="Z44" s="46">
        <f t="shared" si="11"/>
        <v>0</v>
      </c>
      <c r="AA44" s="101"/>
      <c r="AB44" s="59" t="str" cm="1">
        <f t="array" ref="AB44">IF(G44="nebodované zameranie","ok",IF(AND(OR($D$4="vyberte oblasť",$D$4="")),"ok",IF(AND($D$4&lt;&gt;"",J44=0),"ok",IF(AND($D$4=$Y$15,OR(G44={"a)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technika)"})),"ok",IF(AND($D$4=$Y$16,OR(G44={"a)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44" s="46">
        <f t="shared" si="12"/>
        <v>0</v>
      </c>
      <c r="AD44" s="91"/>
      <c r="AI44" s="46">
        <f t="shared" si="13"/>
        <v>0</v>
      </c>
      <c r="AJ44" s="109" t="str">
        <f t="shared" si="4"/>
        <v/>
      </c>
      <c r="AK44" s="109">
        <f t="shared" si="14"/>
        <v>0</v>
      </c>
      <c r="AL44" s="115">
        <f t="shared" si="15"/>
        <v>0</v>
      </c>
      <c r="AM44" s="46">
        <f t="shared" si="16"/>
        <v>0</v>
      </c>
      <c r="AN44" s="109">
        <f t="shared" si="17"/>
        <v>0</v>
      </c>
      <c r="AO44" s="47">
        <f t="shared" si="18"/>
        <v>0</v>
      </c>
    </row>
    <row r="45" spans="1:41" ht="45" customHeight="1" x14ac:dyDescent="0.2">
      <c r="A45" s="5">
        <v>22</v>
      </c>
      <c r="B45" s="164"/>
      <c r="C45" s="164"/>
      <c r="D45" s="164"/>
      <c r="E45" s="111"/>
      <c r="F45" s="111"/>
      <c r="G45" s="112"/>
      <c r="H45" s="48"/>
      <c r="I45" s="48"/>
      <c r="J45" s="123">
        <f t="shared" si="5"/>
        <v>0</v>
      </c>
      <c r="K45" s="48"/>
      <c r="L45" s="48"/>
      <c r="M45" s="48"/>
      <c r="N45" s="48"/>
      <c r="O45" s="48"/>
      <c r="P45" s="123">
        <f t="shared" si="2"/>
        <v>0</v>
      </c>
      <c r="Q45" s="124" t="str">
        <f t="shared" si="3"/>
        <v/>
      </c>
      <c r="R45" s="125" t="str">
        <f t="shared" si="6"/>
        <v/>
      </c>
      <c r="S45" s="126"/>
      <c r="T45" s="127"/>
      <c r="U45" s="128"/>
      <c r="V45" s="150">
        <f t="shared" si="7"/>
        <v>0</v>
      </c>
      <c r="W45" s="46" t="b">
        <f t="shared" si="8"/>
        <v>0</v>
      </c>
      <c r="X45" s="46">
        <f t="shared" si="9"/>
        <v>0</v>
      </c>
      <c r="Y45" s="46">
        <f t="shared" si="10"/>
        <v>0</v>
      </c>
      <c r="Z45" s="46">
        <f t="shared" si="11"/>
        <v>0</v>
      </c>
      <c r="AA45" s="101"/>
      <c r="AB45" s="59" t="str" cm="1">
        <f t="array" ref="AB45">IF(G45="nebodované zameranie","ok",IF(AND(OR($D$4="vyberte oblasť",$D$4="")),"ok",IF(AND($D$4&lt;&gt;"",J45=0),"ok",IF(AND($D$4=$Y$15,OR(G45={"a)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technika)"})),"ok",IF(AND($D$4=$Y$16,OR(G45={"a)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45" s="46">
        <f t="shared" si="12"/>
        <v>0</v>
      </c>
      <c r="AD45" s="91"/>
      <c r="AI45" s="46">
        <f t="shared" si="13"/>
        <v>0</v>
      </c>
      <c r="AJ45" s="109" t="str">
        <f t="shared" si="4"/>
        <v/>
      </c>
      <c r="AK45" s="109">
        <f t="shared" si="14"/>
        <v>0</v>
      </c>
      <c r="AL45" s="115">
        <f t="shared" si="15"/>
        <v>0</v>
      </c>
      <c r="AM45" s="46">
        <f t="shared" si="16"/>
        <v>0</v>
      </c>
      <c r="AN45" s="109">
        <f t="shared" si="17"/>
        <v>0</v>
      </c>
      <c r="AO45" s="47">
        <f t="shared" si="18"/>
        <v>0</v>
      </c>
    </row>
    <row r="46" spans="1:41" ht="45" customHeight="1" x14ac:dyDescent="0.2">
      <c r="A46" s="5">
        <v>23</v>
      </c>
      <c r="B46" s="164"/>
      <c r="C46" s="164"/>
      <c r="D46" s="164"/>
      <c r="E46" s="111"/>
      <c r="F46" s="111"/>
      <c r="G46" s="112"/>
      <c r="H46" s="48"/>
      <c r="I46" s="48"/>
      <c r="J46" s="123">
        <f t="shared" si="5"/>
        <v>0</v>
      </c>
      <c r="K46" s="48"/>
      <c r="L46" s="48"/>
      <c r="M46" s="48"/>
      <c r="N46" s="48"/>
      <c r="O46" s="48"/>
      <c r="P46" s="123">
        <f t="shared" si="2"/>
        <v>0</v>
      </c>
      <c r="Q46" s="124" t="str">
        <f t="shared" si="3"/>
        <v/>
      </c>
      <c r="R46" s="125" t="str">
        <f t="shared" si="6"/>
        <v/>
      </c>
      <c r="S46" s="126"/>
      <c r="T46" s="127"/>
      <c r="U46" s="128"/>
      <c r="V46" s="150">
        <f t="shared" si="7"/>
        <v>0</v>
      </c>
      <c r="W46" s="46" t="b">
        <f t="shared" si="8"/>
        <v>0</v>
      </c>
      <c r="X46" s="46">
        <f t="shared" si="9"/>
        <v>0</v>
      </c>
      <c r="Y46" s="46">
        <f t="shared" si="10"/>
        <v>0</v>
      </c>
      <c r="Z46" s="46">
        <f t="shared" si="11"/>
        <v>0</v>
      </c>
      <c r="AB46" s="59" t="str" cm="1">
        <f t="array" ref="AB46">IF(G46="nebodované zameranie","ok",IF(AND(OR($D$4="vyberte oblasť",$D$4="")),"ok",IF(AND($D$4&lt;&gt;"",J46=0),"ok",IF(AND($D$4=$Y$15,OR(G46={"a)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technika)"})),"ok",IF(AND($D$4=$Y$16,OR(G46={"a)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46" s="46">
        <f t="shared" si="12"/>
        <v>0</v>
      </c>
      <c r="AD46" s="91"/>
      <c r="AI46" s="46">
        <f t="shared" si="13"/>
        <v>0</v>
      </c>
      <c r="AJ46" s="109" t="str">
        <f t="shared" si="4"/>
        <v/>
      </c>
      <c r="AK46" s="109">
        <f t="shared" si="14"/>
        <v>0</v>
      </c>
      <c r="AL46" s="115">
        <f t="shared" si="15"/>
        <v>0</v>
      </c>
      <c r="AM46" s="46">
        <f t="shared" si="16"/>
        <v>0</v>
      </c>
      <c r="AN46" s="109">
        <f t="shared" si="17"/>
        <v>0</v>
      </c>
      <c r="AO46" s="47">
        <f t="shared" si="18"/>
        <v>0</v>
      </c>
    </row>
    <row r="47" spans="1:41" ht="45" customHeight="1" x14ac:dyDescent="0.2">
      <c r="A47" s="5">
        <v>24</v>
      </c>
      <c r="B47" s="164"/>
      <c r="C47" s="164"/>
      <c r="D47" s="164"/>
      <c r="E47" s="111"/>
      <c r="F47" s="111"/>
      <c r="G47" s="112"/>
      <c r="H47" s="48"/>
      <c r="I47" s="48"/>
      <c r="J47" s="123">
        <f t="shared" si="5"/>
        <v>0</v>
      </c>
      <c r="K47" s="48"/>
      <c r="L47" s="48"/>
      <c r="M47" s="48"/>
      <c r="N47" s="48"/>
      <c r="O47" s="48"/>
      <c r="P47" s="123">
        <f t="shared" si="2"/>
        <v>0</v>
      </c>
      <c r="Q47" s="124" t="str">
        <f t="shared" si="3"/>
        <v/>
      </c>
      <c r="R47" s="125" t="str">
        <f t="shared" si="6"/>
        <v/>
      </c>
      <c r="S47" s="126"/>
      <c r="T47" s="127"/>
      <c r="U47" s="128"/>
      <c r="V47" s="150">
        <f t="shared" si="7"/>
        <v>0</v>
      </c>
      <c r="W47" s="46" t="b">
        <f t="shared" si="8"/>
        <v>0</v>
      </c>
      <c r="X47" s="46">
        <f t="shared" si="9"/>
        <v>0</v>
      </c>
      <c r="Y47" s="46">
        <f t="shared" si="10"/>
        <v>0</v>
      </c>
      <c r="Z47" s="46">
        <f t="shared" si="11"/>
        <v>0</v>
      </c>
      <c r="AB47" s="59" t="str" cm="1">
        <f t="array" ref="AB47">IF(G47="nebodované zameranie","ok",IF(AND(OR($D$4="vyberte oblasť",$D$4="")),"ok",IF(AND($D$4&lt;&gt;"",J47=0),"ok",IF(AND($D$4=$Y$15,OR(G47={"a)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technika)"})),"ok",IF(AND($D$4=$Y$16,OR(G47={"a)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47" s="46">
        <f t="shared" si="12"/>
        <v>0</v>
      </c>
      <c r="AD47" s="91"/>
      <c r="AI47" s="46">
        <f t="shared" si="13"/>
        <v>0</v>
      </c>
      <c r="AJ47" s="109" t="str">
        <f t="shared" si="4"/>
        <v/>
      </c>
      <c r="AK47" s="109">
        <f t="shared" si="14"/>
        <v>0</v>
      </c>
      <c r="AL47" s="115">
        <f t="shared" si="15"/>
        <v>0</v>
      </c>
      <c r="AM47" s="46">
        <f t="shared" si="16"/>
        <v>0</v>
      </c>
      <c r="AN47" s="109">
        <f t="shared" si="17"/>
        <v>0</v>
      </c>
      <c r="AO47" s="47">
        <f t="shared" si="18"/>
        <v>0</v>
      </c>
    </row>
    <row r="48" spans="1:41" ht="45" customHeight="1" x14ac:dyDescent="0.2">
      <c r="A48" s="5">
        <v>25</v>
      </c>
      <c r="B48" s="164"/>
      <c r="C48" s="164"/>
      <c r="D48" s="164"/>
      <c r="E48" s="111"/>
      <c r="F48" s="111"/>
      <c r="G48" s="112"/>
      <c r="H48" s="48"/>
      <c r="I48" s="48"/>
      <c r="J48" s="123">
        <f t="shared" si="5"/>
        <v>0</v>
      </c>
      <c r="K48" s="48"/>
      <c r="L48" s="48"/>
      <c r="M48" s="48"/>
      <c r="N48" s="48"/>
      <c r="O48" s="48"/>
      <c r="P48" s="123">
        <f t="shared" si="2"/>
        <v>0</v>
      </c>
      <c r="Q48" s="124" t="str">
        <f t="shared" si="3"/>
        <v/>
      </c>
      <c r="R48" s="125" t="str">
        <f t="shared" si="6"/>
        <v/>
      </c>
      <c r="S48" s="126"/>
      <c r="T48" s="127"/>
      <c r="U48" s="128"/>
      <c r="V48" s="150">
        <f t="shared" si="7"/>
        <v>0</v>
      </c>
      <c r="W48" s="46" t="b">
        <f t="shared" si="8"/>
        <v>0</v>
      </c>
      <c r="X48" s="46">
        <f t="shared" si="9"/>
        <v>0</v>
      </c>
      <c r="Y48" s="46">
        <f t="shared" si="10"/>
        <v>0</v>
      </c>
      <c r="Z48" s="46">
        <f t="shared" si="11"/>
        <v>0</v>
      </c>
      <c r="AB48" s="59" t="str" cm="1">
        <f t="array" ref="AB48">IF(G48="nebodované zameranie","ok",IF(AND(OR($D$4="vyberte oblasť",$D$4="")),"ok",IF(AND($D$4&lt;&gt;"",J48=0),"ok",IF(AND($D$4=$Y$15,OR(G48={"a)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technika)"})),"ok",IF(AND($D$4=$Y$16,OR(G48={"a)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48" s="46">
        <f t="shared" si="12"/>
        <v>0</v>
      </c>
      <c r="AD48" s="91"/>
      <c r="AI48" s="46">
        <f t="shared" si="13"/>
        <v>0</v>
      </c>
      <c r="AJ48" s="109" t="str">
        <f t="shared" si="4"/>
        <v/>
      </c>
      <c r="AK48" s="109">
        <f t="shared" si="14"/>
        <v>0</v>
      </c>
      <c r="AL48" s="115">
        <f t="shared" si="15"/>
        <v>0</v>
      </c>
      <c r="AM48" s="46">
        <f t="shared" si="16"/>
        <v>0</v>
      </c>
      <c r="AN48" s="109">
        <f t="shared" si="17"/>
        <v>0</v>
      </c>
      <c r="AO48" s="47">
        <f t="shared" si="18"/>
        <v>0</v>
      </c>
    </row>
    <row r="49" spans="1:41" ht="45" customHeight="1" x14ac:dyDescent="0.2">
      <c r="A49" s="5">
        <v>26</v>
      </c>
      <c r="B49" s="164"/>
      <c r="C49" s="164"/>
      <c r="D49" s="164"/>
      <c r="E49" s="111"/>
      <c r="F49" s="111"/>
      <c r="G49" s="112"/>
      <c r="H49" s="48"/>
      <c r="I49" s="48"/>
      <c r="J49" s="123">
        <f t="shared" si="5"/>
        <v>0</v>
      </c>
      <c r="K49" s="48"/>
      <c r="L49" s="48"/>
      <c r="M49" s="48"/>
      <c r="N49" s="48"/>
      <c r="O49" s="48"/>
      <c r="P49" s="123">
        <f t="shared" si="2"/>
        <v>0</v>
      </c>
      <c r="Q49" s="124" t="str">
        <f t="shared" si="3"/>
        <v/>
      </c>
      <c r="R49" s="125" t="str">
        <f t="shared" si="6"/>
        <v/>
      </c>
      <c r="S49" s="126"/>
      <c r="T49" s="127"/>
      <c r="U49" s="128"/>
      <c r="V49" s="150">
        <f t="shared" si="7"/>
        <v>0</v>
      </c>
      <c r="W49" s="46" t="b">
        <f t="shared" si="8"/>
        <v>0</v>
      </c>
      <c r="X49" s="46">
        <f t="shared" si="9"/>
        <v>0</v>
      </c>
      <c r="Y49" s="46">
        <f t="shared" si="10"/>
        <v>0</v>
      </c>
      <c r="Z49" s="46">
        <f t="shared" si="11"/>
        <v>0</v>
      </c>
      <c r="AB49" s="59" t="str" cm="1">
        <f t="array" ref="AB49">IF(G49="nebodované zameranie","ok",IF(AND(OR($D$4="vyberte oblasť",$D$4="")),"ok",IF(AND($D$4&lt;&gt;"",J49=0),"ok",IF(AND($D$4=$Y$15,OR(G49={"a)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technika)"})),"ok",IF(AND($D$4=$Y$16,OR(G49={"a)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49" s="46">
        <f t="shared" si="12"/>
        <v>0</v>
      </c>
      <c r="AD49" s="91"/>
      <c r="AI49" s="46">
        <f t="shared" si="13"/>
        <v>0</v>
      </c>
      <c r="AJ49" s="109" t="str">
        <f t="shared" si="4"/>
        <v/>
      </c>
      <c r="AK49" s="109">
        <f t="shared" si="14"/>
        <v>0</v>
      </c>
      <c r="AL49" s="115">
        <f t="shared" si="15"/>
        <v>0</v>
      </c>
      <c r="AM49" s="46">
        <f t="shared" si="16"/>
        <v>0</v>
      </c>
      <c r="AN49" s="109">
        <f t="shared" si="17"/>
        <v>0</v>
      </c>
      <c r="AO49" s="47">
        <f t="shared" si="18"/>
        <v>0</v>
      </c>
    </row>
    <row r="50" spans="1:41" ht="45" customHeight="1" x14ac:dyDescent="0.2">
      <c r="A50" s="5">
        <v>27</v>
      </c>
      <c r="B50" s="164"/>
      <c r="C50" s="164"/>
      <c r="D50" s="164"/>
      <c r="E50" s="111"/>
      <c r="F50" s="111"/>
      <c r="G50" s="112"/>
      <c r="H50" s="48"/>
      <c r="I50" s="48"/>
      <c r="J50" s="123">
        <f t="shared" si="5"/>
        <v>0</v>
      </c>
      <c r="K50" s="48"/>
      <c r="L50" s="48"/>
      <c r="M50" s="48"/>
      <c r="N50" s="48"/>
      <c r="O50" s="48"/>
      <c r="P50" s="123">
        <f t="shared" si="2"/>
        <v>0</v>
      </c>
      <c r="Q50" s="124" t="str">
        <f t="shared" si="3"/>
        <v/>
      </c>
      <c r="R50" s="125" t="str">
        <f t="shared" si="6"/>
        <v/>
      </c>
      <c r="S50" s="126"/>
      <c r="T50" s="127"/>
      <c r="U50" s="128"/>
      <c r="V50" s="150">
        <f t="shared" si="7"/>
        <v>0</v>
      </c>
      <c r="W50" s="46" t="b">
        <f t="shared" si="8"/>
        <v>0</v>
      </c>
      <c r="X50" s="46">
        <f t="shared" si="9"/>
        <v>0</v>
      </c>
      <c r="Y50" s="46">
        <f t="shared" si="10"/>
        <v>0</v>
      </c>
      <c r="Z50" s="46">
        <f t="shared" si="11"/>
        <v>0</v>
      </c>
      <c r="AA50" s="87" t="s">
        <v>55</v>
      </c>
      <c r="AB50" s="59" t="str" cm="1">
        <f t="array" ref="AB50">IF(G50="nebodované zameranie","ok",IF(AND(OR($D$4="vyberte oblasť",$D$4="")),"ok",IF(AND($D$4&lt;&gt;"",J50=0),"ok",IF(AND($D$4=$Y$15,OR(G50={"a)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technika)"})),"ok",IF(AND($D$4=$Y$16,OR(G50={"a)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50" s="46">
        <f t="shared" si="12"/>
        <v>0</v>
      </c>
      <c r="AD50" s="89"/>
      <c r="AI50" s="46">
        <f t="shared" si="13"/>
        <v>0</v>
      </c>
      <c r="AJ50" s="109" t="str">
        <f t="shared" si="4"/>
        <v/>
      </c>
      <c r="AK50" s="109">
        <f t="shared" si="14"/>
        <v>0</v>
      </c>
      <c r="AL50" s="115">
        <f t="shared" si="15"/>
        <v>0</v>
      </c>
      <c r="AM50" s="46">
        <f t="shared" si="16"/>
        <v>0</v>
      </c>
      <c r="AN50" s="109">
        <f t="shared" si="17"/>
        <v>0</v>
      </c>
      <c r="AO50" s="47">
        <f t="shared" si="18"/>
        <v>0</v>
      </c>
    </row>
    <row r="51" spans="1:41" ht="45" customHeight="1" x14ac:dyDescent="0.2">
      <c r="A51" s="5">
        <v>28</v>
      </c>
      <c r="B51" s="164"/>
      <c r="C51" s="164"/>
      <c r="D51" s="164"/>
      <c r="E51" s="111"/>
      <c r="F51" s="111"/>
      <c r="G51" s="112"/>
      <c r="H51" s="48"/>
      <c r="I51" s="48"/>
      <c r="J51" s="123">
        <f t="shared" si="5"/>
        <v>0</v>
      </c>
      <c r="K51" s="48"/>
      <c r="L51" s="48"/>
      <c r="M51" s="48"/>
      <c r="N51" s="48"/>
      <c r="O51" s="48"/>
      <c r="P51" s="123">
        <f t="shared" si="2"/>
        <v>0</v>
      </c>
      <c r="Q51" s="124" t="str">
        <f t="shared" si="3"/>
        <v/>
      </c>
      <c r="R51" s="125" t="str">
        <f t="shared" si="6"/>
        <v/>
      </c>
      <c r="S51" s="126"/>
      <c r="T51" s="127"/>
      <c r="U51" s="128"/>
      <c r="V51" s="150">
        <f t="shared" si="7"/>
        <v>0</v>
      </c>
      <c r="W51" s="46" t="b">
        <f t="shared" si="8"/>
        <v>0</v>
      </c>
      <c r="X51" s="46">
        <f t="shared" si="9"/>
        <v>0</v>
      </c>
      <c r="Y51" s="46">
        <f t="shared" si="10"/>
        <v>0</v>
      </c>
      <c r="Z51" s="46">
        <f t="shared" si="11"/>
        <v>0</v>
      </c>
      <c r="AA51" s="101" t="s">
        <v>87</v>
      </c>
      <c r="AB51" s="59" t="str" cm="1">
        <f t="array" ref="AB51">IF(G51="nebodované zameranie","ok",IF(AND(OR($D$4="vyberte oblasť",$D$4="")),"ok",IF(AND($D$4&lt;&gt;"",J51=0),"ok",IF(AND($D$4=$Y$15,OR(G51={"a)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technika)"})),"ok",IF(AND($D$4=$Y$16,OR(G51={"a)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51" s="46">
        <f t="shared" si="12"/>
        <v>0</v>
      </c>
      <c r="AD51" s="91">
        <f>SUMIFS($V$24:$V$223,$G$24:$G$223,AA51)</f>
        <v>0</v>
      </c>
      <c r="AI51" s="46">
        <f t="shared" si="13"/>
        <v>0</v>
      </c>
      <c r="AJ51" s="109" t="str">
        <f t="shared" si="4"/>
        <v/>
      </c>
      <c r="AK51" s="109">
        <f t="shared" si="14"/>
        <v>0</v>
      </c>
      <c r="AL51" s="115">
        <f t="shared" si="15"/>
        <v>0</v>
      </c>
      <c r="AM51" s="46">
        <f t="shared" si="16"/>
        <v>0</v>
      </c>
      <c r="AN51" s="109">
        <f t="shared" si="17"/>
        <v>0</v>
      </c>
      <c r="AO51" s="47">
        <f t="shared" si="18"/>
        <v>0</v>
      </c>
    </row>
    <row r="52" spans="1:41" ht="45" customHeight="1" x14ac:dyDescent="0.2">
      <c r="A52" s="5">
        <v>29</v>
      </c>
      <c r="B52" s="164"/>
      <c r="C52" s="164"/>
      <c r="D52" s="164"/>
      <c r="E52" s="111"/>
      <c r="F52" s="111"/>
      <c r="G52" s="112"/>
      <c r="H52" s="48"/>
      <c r="I52" s="48"/>
      <c r="J52" s="123">
        <f t="shared" si="5"/>
        <v>0</v>
      </c>
      <c r="K52" s="48"/>
      <c r="L52" s="48"/>
      <c r="M52" s="48"/>
      <c r="N52" s="48"/>
      <c r="O52" s="48"/>
      <c r="P52" s="123">
        <f t="shared" si="2"/>
        <v>0</v>
      </c>
      <c r="Q52" s="124" t="str">
        <f t="shared" si="3"/>
        <v/>
      </c>
      <c r="R52" s="125" t="str">
        <f t="shared" si="6"/>
        <v/>
      </c>
      <c r="S52" s="126"/>
      <c r="T52" s="127"/>
      <c r="U52" s="128"/>
      <c r="V52" s="150">
        <f t="shared" si="7"/>
        <v>0</v>
      </c>
      <c r="W52" s="46" t="b">
        <f t="shared" si="8"/>
        <v>0</v>
      </c>
      <c r="X52" s="46">
        <f t="shared" si="9"/>
        <v>0</v>
      </c>
      <c r="Y52" s="46">
        <f t="shared" si="10"/>
        <v>0</v>
      </c>
      <c r="Z52" s="46">
        <f t="shared" si="11"/>
        <v>0</v>
      </c>
      <c r="AA52" s="101" t="s">
        <v>88</v>
      </c>
      <c r="AB52" s="59" t="str" cm="1">
        <f t="array" ref="AB52">IF(G52="nebodované zameranie","ok",IF(AND(OR($D$4="vyberte oblasť",$D$4="")),"ok",IF(AND($D$4&lt;&gt;"",J52=0),"ok",IF(AND($D$4=$Y$15,OR(G52={"a)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technika)"})),"ok",IF(AND($D$4=$Y$16,OR(G52={"a)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52" s="46">
        <f t="shared" si="12"/>
        <v>0</v>
      </c>
      <c r="AD52" s="91">
        <f>SUMIFS($V$24:$V$223,$G$24:$G$223,AA52)</f>
        <v>0</v>
      </c>
      <c r="AI52" s="46">
        <f t="shared" si="13"/>
        <v>0</v>
      </c>
      <c r="AJ52" s="109" t="str">
        <f t="shared" si="4"/>
        <v/>
      </c>
      <c r="AK52" s="109">
        <f t="shared" si="14"/>
        <v>0</v>
      </c>
      <c r="AL52" s="115">
        <f t="shared" si="15"/>
        <v>0</v>
      </c>
      <c r="AM52" s="46">
        <f t="shared" si="16"/>
        <v>0</v>
      </c>
      <c r="AN52" s="109">
        <f t="shared" si="17"/>
        <v>0</v>
      </c>
      <c r="AO52" s="47">
        <f t="shared" si="18"/>
        <v>0</v>
      </c>
    </row>
    <row r="53" spans="1:41" ht="45" customHeight="1" x14ac:dyDescent="0.2">
      <c r="A53" s="5">
        <v>30</v>
      </c>
      <c r="B53" s="164"/>
      <c r="C53" s="164"/>
      <c r="D53" s="164"/>
      <c r="E53" s="111"/>
      <c r="F53" s="111"/>
      <c r="G53" s="112"/>
      <c r="H53" s="48"/>
      <c r="I53" s="48"/>
      <c r="J53" s="123">
        <f t="shared" si="5"/>
        <v>0</v>
      </c>
      <c r="K53" s="48"/>
      <c r="L53" s="48"/>
      <c r="M53" s="48"/>
      <c r="N53" s="48"/>
      <c r="O53" s="48"/>
      <c r="P53" s="123">
        <f t="shared" si="2"/>
        <v>0</v>
      </c>
      <c r="Q53" s="124" t="str">
        <f t="shared" si="3"/>
        <v/>
      </c>
      <c r="R53" s="125" t="str">
        <f t="shared" si="6"/>
        <v/>
      </c>
      <c r="S53" s="126"/>
      <c r="T53" s="127"/>
      <c r="U53" s="128"/>
      <c r="V53" s="150">
        <f t="shared" si="7"/>
        <v>0</v>
      </c>
      <c r="W53" s="46" t="b">
        <f t="shared" si="8"/>
        <v>0</v>
      </c>
      <c r="X53" s="46">
        <f t="shared" si="9"/>
        <v>0</v>
      </c>
      <c r="Y53" s="46">
        <f t="shared" si="10"/>
        <v>0</v>
      </c>
      <c r="Z53" s="46">
        <f t="shared" si="11"/>
        <v>0</v>
      </c>
      <c r="AA53" s="101" t="s">
        <v>89</v>
      </c>
      <c r="AB53" s="59" t="str" cm="1">
        <f t="array" ref="AB53">IF(G53="nebodované zameranie","ok",IF(AND(OR($D$4="vyberte oblasť",$D$4="")),"ok",IF(AND($D$4&lt;&gt;"",J53=0),"ok",IF(AND($D$4=$Y$15,OR(G53={"a)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technika)"})),"ok",IF(AND($D$4=$Y$16,OR(G53={"a)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53" s="46">
        <f t="shared" si="12"/>
        <v>0</v>
      </c>
      <c r="AD53" s="91">
        <f>SUMIFS($V$24:$V$223,$G$24:$G$223,AA53)</f>
        <v>0</v>
      </c>
      <c r="AI53" s="46">
        <f t="shared" si="13"/>
        <v>0</v>
      </c>
      <c r="AJ53" s="109" t="str">
        <f t="shared" si="4"/>
        <v/>
      </c>
      <c r="AK53" s="109">
        <f t="shared" si="14"/>
        <v>0</v>
      </c>
      <c r="AL53" s="115">
        <f t="shared" si="15"/>
        <v>0</v>
      </c>
      <c r="AM53" s="46">
        <f t="shared" si="16"/>
        <v>0</v>
      </c>
      <c r="AN53" s="109">
        <f t="shared" si="17"/>
        <v>0</v>
      </c>
      <c r="AO53" s="47">
        <f t="shared" si="18"/>
        <v>0</v>
      </c>
    </row>
    <row r="54" spans="1:41" ht="45" customHeight="1" x14ac:dyDescent="0.2">
      <c r="A54" s="5">
        <v>31</v>
      </c>
      <c r="B54" s="164"/>
      <c r="C54" s="164"/>
      <c r="D54" s="164"/>
      <c r="E54" s="111"/>
      <c r="F54" s="111"/>
      <c r="G54" s="112"/>
      <c r="H54" s="48"/>
      <c r="I54" s="48"/>
      <c r="J54" s="123">
        <f t="shared" si="5"/>
        <v>0</v>
      </c>
      <c r="K54" s="48"/>
      <c r="L54" s="48"/>
      <c r="M54" s="48"/>
      <c r="N54" s="48"/>
      <c r="O54" s="48"/>
      <c r="P54" s="123">
        <f t="shared" si="2"/>
        <v>0</v>
      </c>
      <c r="Q54" s="124" t="str">
        <f t="shared" si="3"/>
        <v/>
      </c>
      <c r="R54" s="125" t="str">
        <f t="shared" si="6"/>
        <v/>
      </c>
      <c r="S54" s="126"/>
      <c r="T54" s="127"/>
      <c r="U54" s="128"/>
      <c r="V54" s="150">
        <f t="shared" si="7"/>
        <v>0</v>
      </c>
      <c r="W54" s="46" t="b">
        <f t="shared" si="8"/>
        <v>0</v>
      </c>
      <c r="X54" s="46">
        <f t="shared" si="9"/>
        <v>0</v>
      </c>
      <c r="Y54" s="46">
        <f t="shared" si="10"/>
        <v>0</v>
      </c>
      <c r="Z54" s="46">
        <f t="shared" si="11"/>
        <v>0</v>
      </c>
      <c r="AA54" s="101" t="s">
        <v>90</v>
      </c>
      <c r="AB54" s="59" t="str" cm="1">
        <f t="array" ref="AB54">IF(G54="nebodované zameranie","ok",IF(AND(OR($D$4="vyberte oblasť",$D$4="")),"ok",IF(AND($D$4&lt;&gt;"",J54=0),"ok",IF(AND($D$4=$Y$15,OR(G54={"a)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technika)"})),"ok",IF(AND($D$4=$Y$16,OR(G54={"a)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54" s="46">
        <f t="shared" si="12"/>
        <v>0</v>
      </c>
      <c r="AD54" s="91">
        <f>SUMIFS($V$24:$V$223,$G$24:$G$223,AA54)</f>
        <v>0</v>
      </c>
      <c r="AI54" s="46">
        <f t="shared" si="13"/>
        <v>0</v>
      </c>
      <c r="AJ54" s="109" t="str">
        <f t="shared" si="4"/>
        <v/>
      </c>
      <c r="AK54" s="109">
        <f t="shared" si="14"/>
        <v>0</v>
      </c>
      <c r="AL54" s="115">
        <f t="shared" si="15"/>
        <v>0</v>
      </c>
      <c r="AM54" s="46">
        <f t="shared" si="16"/>
        <v>0</v>
      </c>
      <c r="AN54" s="109">
        <f t="shared" si="17"/>
        <v>0</v>
      </c>
      <c r="AO54" s="47">
        <f t="shared" si="18"/>
        <v>0</v>
      </c>
    </row>
    <row r="55" spans="1:41" ht="45" customHeight="1" x14ac:dyDescent="0.2">
      <c r="A55" s="5">
        <v>32</v>
      </c>
      <c r="B55" s="164"/>
      <c r="C55" s="164"/>
      <c r="D55" s="164"/>
      <c r="E55" s="111"/>
      <c r="F55" s="111"/>
      <c r="G55" s="112"/>
      <c r="H55" s="48"/>
      <c r="I55" s="48"/>
      <c r="J55" s="123">
        <f t="shared" si="5"/>
        <v>0</v>
      </c>
      <c r="K55" s="48"/>
      <c r="L55" s="48"/>
      <c r="M55" s="48"/>
      <c r="N55" s="48"/>
      <c r="O55" s="48"/>
      <c r="P55" s="123">
        <f t="shared" si="2"/>
        <v>0</v>
      </c>
      <c r="Q55" s="124" t="str">
        <f t="shared" si="3"/>
        <v/>
      </c>
      <c r="R55" s="125" t="str">
        <f t="shared" si="6"/>
        <v/>
      </c>
      <c r="S55" s="126"/>
      <c r="T55" s="127"/>
      <c r="U55" s="128"/>
      <c r="V55" s="150">
        <f t="shared" si="7"/>
        <v>0</v>
      </c>
      <c r="W55" s="46" t="b">
        <f t="shared" si="8"/>
        <v>0</v>
      </c>
      <c r="X55" s="46">
        <f t="shared" si="9"/>
        <v>0</v>
      </c>
      <c r="Y55" s="46">
        <f t="shared" si="10"/>
        <v>0</v>
      </c>
      <c r="Z55" s="46">
        <f t="shared" si="11"/>
        <v>0</v>
      </c>
      <c r="AA55" s="101"/>
      <c r="AB55" s="59" t="str" cm="1">
        <f t="array" ref="AB55">IF(G55="nebodované zameranie","ok",IF(AND(OR($D$4="vyberte oblasť",$D$4="")),"ok",IF(AND($D$4&lt;&gt;"",J55=0),"ok",IF(AND($D$4=$Y$15,OR(G55={"a)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technika)"})),"ok",IF(AND($D$4=$Y$16,OR(G55={"a)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55" s="46">
        <f t="shared" si="12"/>
        <v>0</v>
      </c>
      <c r="AD55" s="91"/>
      <c r="AI55" s="46">
        <f t="shared" si="13"/>
        <v>0</v>
      </c>
      <c r="AJ55" s="109" t="str">
        <f t="shared" si="4"/>
        <v/>
      </c>
      <c r="AK55" s="109">
        <f t="shared" si="14"/>
        <v>0</v>
      </c>
      <c r="AL55" s="115">
        <f t="shared" si="15"/>
        <v>0</v>
      </c>
      <c r="AM55" s="46">
        <f t="shared" si="16"/>
        <v>0</v>
      </c>
      <c r="AN55" s="109">
        <f t="shared" si="17"/>
        <v>0</v>
      </c>
      <c r="AO55" s="47">
        <f t="shared" si="18"/>
        <v>0</v>
      </c>
    </row>
    <row r="56" spans="1:41" ht="45" customHeight="1" x14ac:dyDescent="0.2">
      <c r="A56" s="5">
        <v>33</v>
      </c>
      <c r="B56" s="164"/>
      <c r="C56" s="164"/>
      <c r="D56" s="164"/>
      <c r="E56" s="111"/>
      <c r="F56" s="111"/>
      <c r="G56" s="112"/>
      <c r="H56" s="48"/>
      <c r="I56" s="48"/>
      <c r="J56" s="123">
        <f t="shared" si="5"/>
        <v>0</v>
      </c>
      <c r="K56" s="48"/>
      <c r="L56" s="48"/>
      <c r="M56" s="48"/>
      <c r="N56" s="48"/>
      <c r="O56" s="48"/>
      <c r="P56" s="123">
        <f t="shared" ref="P56:P87" si="19">SUM(K56:O56)</f>
        <v>0</v>
      </c>
      <c r="Q56" s="124" t="str">
        <f t="shared" ref="Q56:Q87" si="20">IF(ROUNDDOWN(H56*I56,2)-ROUNDDOWN(SUM(K56:O56),2)=0,"","zlý súčet")</f>
        <v/>
      </c>
      <c r="R56" s="125" t="str">
        <f t="shared" si="6"/>
        <v/>
      </c>
      <c r="S56" s="126"/>
      <c r="T56" s="127"/>
      <c r="U56" s="128"/>
      <c r="V56" s="150">
        <f t="shared" ref="V56:V87" si="21">P56-U56</f>
        <v>0</v>
      </c>
      <c r="W56" s="46" t="b">
        <f t="shared" si="8"/>
        <v>0</v>
      </c>
      <c r="X56" s="46">
        <f t="shared" si="9"/>
        <v>0</v>
      </c>
      <c r="Y56" s="46">
        <f t="shared" si="10"/>
        <v>0</v>
      </c>
      <c r="Z56" s="46">
        <f t="shared" si="11"/>
        <v>0</v>
      </c>
      <c r="AA56" s="101"/>
      <c r="AB56" s="59" t="str" cm="1">
        <f t="array" ref="AB56">IF(G56="nebodované zameranie","ok",IF(AND(OR($D$4="vyberte oblasť",$D$4="")),"ok",IF(AND($D$4&lt;&gt;"",J56=0),"ok",IF(AND($D$4=$Y$15,OR(G56={"a)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technika)"})),"ok",IF(AND($D$4=$Y$16,OR(G56={"a)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56" s="46">
        <f t="shared" si="12"/>
        <v>0</v>
      </c>
      <c r="AD56" s="91"/>
      <c r="AI56" s="46">
        <f t="shared" si="13"/>
        <v>0</v>
      </c>
      <c r="AJ56" s="109" t="str">
        <f t="shared" si="4"/>
        <v/>
      </c>
      <c r="AK56" s="109">
        <f t="shared" si="14"/>
        <v>0</v>
      </c>
      <c r="AL56" s="115">
        <f t="shared" si="15"/>
        <v>0</v>
      </c>
      <c r="AM56" s="46">
        <f t="shared" si="16"/>
        <v>0</v>
      </c>
      <c r="AN56" s="109">
        <f t="shared" si="17"/>
        <v>0</v>
      </c>
      <c r="AO56" s="47">
        <f t="shared" si="18"/>
        <v>0</v>
      </c>
    </row>
    <row r="57" spans="1:41" ht="45" customHeight="1" x14ac:dyDescent="0.2">
      <c r="A57" s="5">
        <v>34</v>
      </c>
      <c r="B57" s="164"/>
      <c r="C57" s="164"/>
      <c r="D57" s="164"/>
      <c r="E57" s="111"/>
      <c r="F57" s="111"/>
      <c r="G57" s="112"/>
      <c r="H57" s="48"/>
      <c r="I57" s="48"/>
      <c r="J57" s="123">
        <f t="shared" si="5"/>
        <v>0</v>
      </c>
      <c r="K57" s="48"/>
      <c r="L57" s="48"/>
      <c r="M57" s="48"/>
      <c r="N57" s="48"/>
      <c r="O57" s="48"/>
      <c r="P57" s="123">
        <f t="shared" si="19"/>
        <v>0</v>
      </c>
      <c r="Q57" s="124" t="str">
        <f t="shared" si="20"/>
        <v/>
      </c>
      <c r="R57" s="125" t="str">
        <f t="shared" si="6"/>
        <v/>
      </c>
      <c r="S57" s="126"/>
      <c r="T57" s="127"/>
      <c r="U57" s="128"/>
      <c r="V57" s="150">
        <f t="shared" si="21"/>
        <v>0</v>
      </c>
      <c r="W57" s="46" t="b">
        <f t="shared" si="8"/>
        <v>0</v>
      </c>
      <c r="X57" s="46">
        <f t="shared" si="9"/>
        <v>0</v>
      </c>
      <c r="Y57" s="46">
        <f t="shared" si="10"/>
        <v>0</v>
      </c>
      <c r="Z57" s="46">
        <f t="shared" si="11"/>
        <v>0</v>
      </c>
      <c r="AA57" s="101"/>
      <c r="AB57" s="59" t="str" cm="1">
        <f t="array" ref="AB57">IF(G57="nebodované zameranie","ok",IF(AND(OR($D$4="vyberte oblasť",$D$4="")),"ok",IF(AND($D$4&lt;&gt;"",J57=0),"ok",IF(AND($D$4=$Y$15,OR(G57={"a)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technika)"})),"ok",IF(AND($D$4=$Y$16,OR(G57={"a)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57" s="46">
        <f t="shared" si="12"/>
        <v>0</v>
      </c>
      <c r="AD57" s="91"/>
      <c r="AI57" s="46">
        <f t="shared" si="13"/>
        <v>0</v>
      </c>
      <c r="AJ57" s="109" t="str">
        <f t="shared" si="4"/>
        <v/>
      </c>
      <c r="AK57" s="109">
        <f t="shared" si="14"/>
        <v>0</v>
      </c>
      <c r="AL57" s="115">
        <f t="shared" si="15"/>
        <v>0</v>
      </c>
      <c r="AM57" s="46">
        <f t="shared" si="16"/>
        <v>0</v>
      </c>
      <c r="AN57" s="109">
        <f t="shared" si="17"/>
        <v>0</v>
      </c>
      <c r="AO57" s="47">
        <f t="shared" si="18"/>
        <v>0</v>
      </c>
    </row>
    <row r="58" spans="1:41" ht="45" customHeight="1" x14ac:dyDescent="0.2">
      <c r="A58" s="5">
        <v>35</v>
      </c>
      <c r="B58" s="164"/>
      <c r="C58" s="164"/>
      <c r="D58" s="164"/>
      <c r="E58" s="111"/>
      <c r="F58" s="111"/>
      <c r="G58" s="112"/>
      <c r="H58" s="48"/>
      <c r="I58" s="48"/>
      <c r="J58" s="123">
        <f t="shared" si="5"/>
        <v>0</v>
      </c>
      <c r="K58" s="48"/>
      <c r="L58" s="48"/>
      <c r="M58" s="48"/>
      <c r="N58" s="48"/>
      <c r="O58" s="48"/>
      <c r="P58" s="123">
        <f t="shared" si="19"/>
        <v>0</v>
      </c>
      <c r="Q58" s="124" t="str">
        <f t="shared" si="20"/>
        <v/>
      </c>
      <c r="R58" s="125" t="str">
        <f t="shared" si="6"/>
        <v/>
      </c>
      <c r="S58" s="126"/>
      <c r="T58" s="127"/>
      <c r="U58" s="128"/>
      <c r="V58" s="150">
        <f t="shared" si="21"/>
        <v>0</v>
      </c>
      <c r="W58" s="46" t="b">
        <f t="shared" si="8"/>
        <v>0</v>
      </c>
      <c r="X58" s="46">
        <f t="shared" si="9"/>
        <v>0</v>
      </c>
      <c r="Y58" s="46">
        <f t="shared" si="10"/>
        <v>0</v>
      </c>
      <c r="Z58" s="46">
        <f t="shared" si="11"/>
        <v>0</v>
      </c>
      <c r="AA58" s="101"/>
      <c r="AB58" s="59" t="str" cm="1">
        <f t="array" ref="AB58">IF(G58="nebodované zameranie","ok",IF(AND(OR($D$4="vyberte oblasť",$D$4="")),"ok",IF(AND($D$4&lt;&gt;"",J58=0),"ok",IF(AND($D$4=$Y$15,OR(G58={"a)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technika)"})),"ok",IF(AND($D$4=$Y$16,OR(G58={"a)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58" s="46">
        <f t="shared" si="12"/>
        <v>0</v>
      </c>
      <c r="AD58" s="91"/>
      <c r="AI58" s="46">
        <f t="shared" si="13"/>
        <v>0</v>
      </c>
      <c r="AJ58" s="109" t="str">
        <f t="shared" si="4"/>
        <v/>
      </c>
      <c r="AK58" s="109">
        <f t="shared" si="14"/>
        <v>0</v>
      </c>
      <c r="AL58" s="115">
        <f t="shared" si="15"/>
        <v>0</v>
      </c>
      <c r="AM58" s="46">
        <f t="shared" si="16"/>
        <v>0</v>
      </c>
      <c r="AN58" s="109">
        <f t="shared" si="17"/>
        <v>0</v>
      </c>
      <c r="AO58" s="47">
        <f t="shared" si="18"/>
        <v>0</v>
      </c>
    </row>
    <row r="59" spans="1:41" ht="45" customHeight="1" x14ac:dyDescent="0.2">
      <c r="A59" s="5">
        <v>36</v>
      </c>
      <c r="B59" s="164"/>
      <c r="C59" s="164"/>
      <c r="D59" s="164"/>
      <c r="E59" s="111"/>
      <c r="F59" s="111"/>
      <c r="G59" s="112"/>
      <c r="H59" s="48"/>
      <c r="I59" s="48"/>
      <c r="J59" s="123">
        <f t="shared" si="5"/>
        <v>0</v>
      </c>
      <c r="K59" s="48"/>
      <c r="L59" s="48"/>
      <c r="M59" s="48"/>
      <c r="N59" s="48"/>
      <c r="O59" s="48"/>
      <c r="P59" s="123">
        <f t="shared" si="19"/>
        <v>0</v>
      </c>
      <c r="Q59" s="124" t="str">
        <f t="shared" si="20"/>
        <v/>
      </c>
      <c r="R59" s="125" t="str">
        <f t="shared" si="6"/>
        <v/>
      </c>
      <c r="S59" s="126"/>
      <c r="T59" s="127"/>
      <c r="U59" s="128"/>
      <c r="V59" s="150">
        <f t="shared" si="21"/>
        <v>0</v>
      </c>
      <c r="W59" s="46" t="b">
        <f t="shared" si="8"/>
        <v>0</v>
      </c>
      <c r="X59" s="46">
        <f t="shared" si="9"/>
        <v>0</v>
      </c>
      <c r="Y59" s="46">
        <f t="shared" si="10"/>
        <v>0</v>
      </c>
      <c r="Z59" s="46">
        <f t="shared" si="11"/>
        <v>0</v>
      </c>
      <c r="AB59" s="59" t="str" cm="1">
        <f t="array" ref="AB59">IF(G59="nebodované zameranie","ok",IF(AND(OR($D$4="vyberte oblasť",$D$4="")),"ok",IF(AND($D$4&lt;&gt;"",J59=0),"ok",IF(AND($D$4=$Y$15,OR(G59={"a)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technika)"})),"ok",IF(AND($D$4=$Y$16,OR(G59={"a)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59" s="46">
        <f t="shared" si="12"/>
        <v>0</v>
      </c>
      <c r="AD59" s="91"/>
      <c r="AI59" s="46">
        <f t="shared" si="13"/>
        <v>0</v>
      </c>
      <c r="AJ59" s="109" t="str">
        <f t="shared" si="4"/>
        <v/>
      </c>
      <c r="AK59" s="109">
        <f t="shared" si="14"/>
        <v>0</v>
      </c>
      <c r="AL59" s="115">
        <f t="shared" si="15"/>
        <v>0</v>
      </c>
      <c r="AM59" s="46">
        <f t="shared" si="16"/>
        <v>0</v>
      </c>
      <c r="AN59" s="109">
        <f t="shared" si="17"/>
        <v>0</v>
      </c>
      <c r="AO59" s="47">
        <f t="shared" si="18"/>
        <v>0</v>
      </c>
    </row>
    <row r="60" spans="1:41" ht="45" customHeight="1" x14ac:dyDescent="0.2">
      <c r="A60" s="5">
        <v>37</v>
      </c>
      <c r="B60" s="164"/>
      <c r="C60" s="164"/>
      <c r="D60" s="164"/>
      <c r="E60" s="111"/>
      <c r="F60" s="111"/>
      <c r="G60" s="112"/>
      <c r="H60" s="48"/>
      <c r="I60" s="48"/>
      <c r="J60" s="123">
        <f t="shared" si="5"/>
        <v>0</v>
      </c>
      <c r="K60" s="48"/>
      <c r="L60" s="48"/>
      <c r="M60" s="48"/>
      <c r="N60" s="48"/>
      <c r="O60" s="48"/>
      <c r="P60" s="123">
        <f t="shared" si="19"/>
        <v>0</v>
      </c>
      <c r="Q60" s="124" t="str">
        <f t="shared" si="20"/>
        <v/>
      </c>
      <c r="R60" s="125" t="str">
        <f t="shared" si="6"/>
        <v/>
      </c>
      <c r="S60" s="126"/>
      <c r="T60" s="127"/>
      <c r="U60" s="128"/>
      <c r="V60" s="150">
        <f t="shared" si="21"/>
        <v>0</v>
      </c>
      <c r="W60" s="46" t="b">
        <f t="shared" si="8"/>
        <v>0</v>
      </c>
      <c r="X60" s="46">
        <f t="shared" si="9"/>
        <v>0</v>
      </c>
      <c r="Y60" s="46">
        <f t="shared" si="10"/>
        <v>0</v>
      </c>
      <c r="Z60" s="46">
        <f t="shared" si="11"/>
        <v>0</v>
      </c>
      <c r="AB60" s="59" t="str" cm="1">
        <f t="array" ref="AB60">IF(G60="nebodované zameranie","ok",IF(AND(OR($D$4="vyberte oblasť",$D$4="")),"ok",IF(AND($D$4&lt;&gt;"",J60=0),"ok",IF(AND($D$4=$Y$15,OR(G60={"a)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technika)"})),"ok",IF(AND($D$4=$Y$16,OR(G60={"a)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60" s="46">
        <f t="shared" si="12"/>
        <v>0</v>
      </c>
      <c r="AD60" s="91"/>
      <c r="AI60" s="46">
        <f t="shared" si="13"/>
        <v>0</v>
      </c>
      <c r="AJ60" s="109" t="str">
        <f t="shared" si="4"/>
        <v/>
      </c>
      <c r="AK60" s="109">
        <f t="shared" si="14"/>
        <v>0</v>
      </c>
      <c r="AL60" s="115">
        <f t="shared" si="15"/>
        <v>0</v>
      </c>
      <c r="AM60" s="46">
        <f t="shared" si="16"/>
        <v>0</v>
      </c>
      <c r="AN60" s="109">
        <f t="shared" si="17"/>
        <v>0</v>
      </c>
      <c r="AO60" s="47">
        <f t="shared" si="18"/>
        <v>0</v>
      </c>
    </row>
    <row r="61" spans="1:41" ht="45" customHeight="1" x14ac:dyDescent="0.2">
      <c r="A61" s="5">
        <v>38</v>
      </c>
      <c r="B61" s="164"/>
      <c r="C61" s="164"/>
      <c r="D61" s="164"/>
      <c r="E61" s="111"/>
      <c r="F61" s="111"/>
      <c r="G61" s="112"/>
      <c r="H61" s="48"/>
      <c r="I61" s="48"/>
      <c r="J61" s="123">
        <f t="shared" si="5"/>
        <v>0</v>
      </c>
      <c r="K61" s="48"/>
      <c r="L61" s="48"/>
      <c r="M61" s="48"/>
      <c r="N61" s="48"/>
      <c r="O61" s="48"/>
      <c r="P61" s="123">
        <f t="shared" si="19"/>
        <v>0</v>
      </c>
      <c r="Q61" s="124" t="str">
        <f t="shared" si="20"/>
        <v/>
      </c>
      <c r="R61" s="125" t="str">
        <f t="shared" si="6"/>
        <v/>
      </c>
      <c r="S61" s="126"/>
      <c r="T61" s="127"/>
      <c r="U61" s="128"/>
      <c r="V61" s="150">
        <f t="shared" si="21"/>
        <v>0</v>
      </c>
      <c r="W61" s="46" t="b">
        <f t="shared" si="8"/>
        <v>0</v>
      </c>
      <c r="X61" s="46">
        <f t="shared" si="9"/>
        <v>0</v>
      </c>
      <c r="Y61" s="46">
        <f t="shared" si="10"/>
        <v>0</v>
      </c>
      <c r="Z61" s="46">
        <f t="shared" si="11"/>
        <v>0</v>
      </c>
      <c r="AA61" s="6"/>
      <c r="AB61" s="59" t="str" cm="1">
        <f t="array" ref="AB61">IF(G61="nebodované zameranie","ok",IF(AND(OR($D$4="vyberte oblasť",$D$4="")),"ok",IF(AND($D$4&lt;&gt;"",J61=0),"ok",IF(AND($D$4=$Y$15,OR(G61={"a)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technika)"})),"ok",IF(AND($D$4=$Y$16,OR(G61={"a)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61" s="46">
        <f t="shared" si="12"/>
        <v>0</v>
      </c>
      <c r="AD61" s="89"/>
      <c r="AI61" s="46">
        <f t="shared" si="13"/>
        <v>0</v>
      </c>
      <c r="AJ61" s="109" t="str">
        <f t="shared" si="4"/>
        <v/>
      </c>
      <c r="AK61" s="109">
        <f t="shared" si="14"/>
        <v>0</v>
      </c>
      <c r="AL61" s="115">
        <f t="shared" si="15"/>
        <v>0</v>
      </c>
      <c r="AM61" s="46">
        <f t="shared" si="16"/>
        <v>0</v>
      </c>
      <c r="AN61" s="109">
        <f t="shared" si="17"/>
        <v>0</v>
      </c>
      <c r="AO61" s="47">
        <f t="shared" si="18"/>
        <v>0</v>
      </c>
    </row>
    <row r="62" spans="1:41" ht="45" customHeight="1" x14ac:dyDescent="0.2">
      <c r="A62" s="5">
        <v>39</v>
      </c>
      <c r="B62" s="164"/>
      <c r="C62" s="164"/>
      <c r="D62" s="164"/>
      <c r="E62" s="111"/>
      <c r="F62" s="111"/>
      <c r="G62" s="112"/>
      <c r="H62" s="48"/>
      <c r="I62" s="48"/>
      <c r="J62" s="123">
        <f t="shared" si="5"/>
        <v>0</v>
      </c>
      <c r="K62" s="48"/>
      <c r="L62" s="48"/>
      <c r="M62" s="48"/>
      <c r="N62" s="48"/>
      <c r="O62" s="48"/>
      <c r="P62" s="123">
        <f t="shared" si="19"/>
        <v>0</v>
      </c>
      <c r="Q62" s="124" t="str">
        <f t="shared" si="20"/>
        <v/>
      </c>
      <c r="R62" s="125" t="str">
        <f t="shared" si="6"/>
        <v/>
      </c>
      <c r="S62" s="126"/>
      <c r="T62" s="127"/>
      <c r="U62" s="128"/>
      <c r="V62" s="150">
        <f t="shared" si="21"/>
        <v>0</v>
      </c>
      <c r="W62" s="46" t="b">
        <f t="shared" si="8"/>
        <v>0</v>
      </c>
      <c r="X62" s="46">
        <f t="shared" si="9"/>
        <v>0</v>
      </c>
      <c r="Y62" s="46">
        <f t="shared" si="10"/>
        <v>0</v>
      </c>
      <c r="Z62" s="46">
        <f t="shared" si="11"/>
        <v>0</v>
      </c>
      <c r="AA62" s="101"/>
      <c r="AB62" s="59" t="str" cm="1">
        <f t="array" ref="AB62">IF(G62="nebodované zameranie","ok",IF(AND(OR($D$4="vyberte oblasť",$D$4="")),"ok",IF(AND($D$4&lt;&gt;"",J62=0),"ok",IF(AND($D$4=$Y$15,OR(G62={"a)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technika)"})),"ok",IF(AND($D$4=$Y$16,OR(G62={"a)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62" s="46">
        <f t="shared" si="12"/>
        <v>0</v>
      </c>
      <c r="AD62" s="91"/>
      <c r="AI62" s="46">
        <f t="shared" si="13"/>
        <v>0</v>
      </c>
      <c r="AJ62" s="109" t="str">
        <f t="shared" si="4"/>
        <v/>
      </c>
      <c r="AK62" s="109">
        <f t="shared" si="14"/>
        <v>0</v>
      </c>
      <c r="AL62" s="115">
        <f t="shared" si="15"/>
        <v>0</v>
      </c>
      <c r="AM62" s="46">
        <f t="shared" si="16"/>
        <v>0</v>
      </c>
      <c r="AN62" s="109">
        <f t="shared" si="17"/>
        <v>0</v>
      </c>
      <c r="AO62" s="47">
        <f t="shared" si="18"/>
        <v>0</v>
      </c>
    </row>
    <row r="63" spans="1:41" ht="45" customHeight="1" x14ac:dyDescent="0.2">
      <c r="A63" s="5">
        <v>40</v>
      </c>
      <c r="B63" s="164"/>
      <c r="C63" s="164"/>
      <c r="D63" s="164"/>
      <c r="E63" s="111"/>
      <c r="F63" s="111"/>
      <c r="G63" s="112"/>
      <c r="H63" s="48"/>
      <c r="I63" s="48"/>
      <c r="J63" s="123">
        <f t="shared" si="5"/>
        <v>0</v>
      </c>
      <c r="K63" s="48"/>
      <c r="L63" s="48"/>
      <c r="M63" s="48"/>
      <c r="N63" s="48"/>
      <c r="O63" s="48"/>
      <c r="P63" s="123">
        <f t="shared" si="19"/>
        <v>0</v>
      </c>
      <c r="Q63" s="124" t="str">
        <f t="shared" si="20"/>
        <v/>
      </c>
      <c r="R63" s="125" t="str">
        <f t="shared" si="6"/>
        <v/>
      </c>
      <c r="S63" s="126"/>
      <c r="T63" s="127"/>
      <c r="U63" s="128"/>
      <c r="V63" s="150">
        <f t="shared" si="21"/>
        <v>0</v>
      </c>
      <c r="W63" s="46" t="b">
        <f t="shared" si="8"/>
        <v>0</v>
      </c>
      <c r="X63" s="46">
        <f t="shared" si="9"/>
        <v>0</v>
      </c>
      <c r="Y63" s="46">
        <f t="shared" si="10"/>
        <v>0</v>
      </c>
      <c r="Z63" s="46">
        <f t="shared" si="11"/>
        <v>0</v>
      </c>
      <c r="AA63" s="101"/>
      <c r="AB63" s="59" t="str" cm="1">
        <f t="array" ref="AB63">IF(G63="nebodované zameranie","ok",IF(AND(OR($D$4="vyberte oblasť",$D$4="")),"ok",IF(AND($D$4&lt;&gt;"",J63=0),"ok",IF(AND($D$4=$Y$15,OR(G63={"a)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technika)"})),"ok",IF(AND($D$4=$Y$16,OR(G63={"a)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63" s="46">
        <f t="shared" si="12"/>
        <v>0</v>
      </c>
      <c r="AD63" s="91"/>
      <c r="AI63" s="46">
        <f t="shared" si="13"/>
        <v>0</v>
      </c>
      <c r="AJ63" s="109" t="str">
        <f t="shared" si="4"/>
        <v/>
      </c>
      <c r="AK63" s="109">
        <f t="shared" si="14"/>
        <v>0</v>
      </c>
      <c r="AL63" s="115">
        <f t="shared" si="15"/>
        <v>0</v>
      </c>
      <c r="AM63" s="46">
        <f t="shared" si="16"/>
        <v>0</v>
      </c>
      <c r="AN63" s="109">
        <f t="shared" si="17"/>
        <v>0</v>
      </c>
      <c r="AO63" s="47">
        <f t="shared" si="18"/>
        <v>0</v>
      </c>
    </row>
    <row r="64" spans="1:41" ht="45" customHeight="1" x14ac:dyDescent="0.2">
      <c r="A64" s="5">
        <v>41</v>
      </c>
      <c r="B64" s="164"/>
      <c r="C64" s="164"/>
      <c r="D64" s="164"/>
      <c r="E64" s="111"/>
      <c r="F64" s="111"/>
      <c r="G64" s="112"/>
      <c r="H64" s="48"/>
      <c r="I64" s="48"/>
      <c r="J64" s="123">
        <f t="shared" si="5"/>
        <v>0</v>
      </c>
      <c r="K64" s="48"/>
      <c r="L64" s="48"/>
      <c r="M64" s="48"/>
      <c r="N64" s="48"/>
      <c r="O64" s="48"/>
      <c r="P64" s="123">
        <f t="shared" si="19"/>
        <v>0</v>
      </c>
      <c r="Q64" s="124" t="str">
        <f t="shared" si="20"/>
        <v/>
      </c>
      <c r="R64" s="125" t="str">
        <f t="shared" si="6"/>
        <v/>
      </c>
      <c r="S64" s="126"/>
      <c r="T64" s="127"/>
      <c r="U64" s="128"/>
      <c r="V64" s="150">
        <f t="shared" si="21"/>
        <v>0</v>
      </c>
      <c r="W64" s="46" t="b">
        <f t="shared" si="8"/>
        <v>0</v>
      </c>
      <c r="X64" s="46">
        <f t="shared" si="9"/>
        <v>0</v>
      </c>
      <c r="Y64" s="46">
        <f t="shared" si="10"/>
        <v>0</v>
      </c>
      <c r="Z64" s="46">
        <f t="shared" si="11"/>
        <v>0</v>
      </c>
      <c r="AA64" s="101"/>
      <c r="AB64" s="59" t="str" cm="1">
        <f t="array" ref="AB64">IF(G64="nebodované zameranie","ok",IF(AND(OR($D$4="vyberte oblasť",$D$4="")),"ok",IF(AND($D$4&lt;&gt;"",J64=0),"ok",IF(AND($D$4=$Y$15,OR(G64={"a)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technika)"})),"ok",IF(AND($D$4=$Y$16,OR(G64={"a)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64" s="46">
        <f t="shared" si="12"/>
        <v>0</v>
      </c>
      <c r="AD64" s="91"/>
      <c r="AI64" s="46">
        <f t="shared" si="13"/>
        <v>0</v>
      </c>
      <c r="AJ64" s="109" t="str">
        <f t="shared" si="4"/>
        <v/>
      </c>
      <c r="AK64" s="109">
        <f t="shared" si="14"/>
        <v>0</v>
      </c>
      <c r="AL64" s="115">
        <f t="shared" si="15"/>
        <v>0</v>
      </c>
      <c r="AM64" s="46">
        <f t="shared" si="16"/>
        <v>0</v>
      </c>
      <c r="AN64" s="109">
        <f t="shared" si="17"/>
        <v>0</v>
      </c>
      <c r="AO64" s="47">
        <f t="shared" si="18"/>
        <v>0</v>
      </c>
    </row>
    <row r="65" spans="1:41" ht="45" customHeight="1" x14ac:dyDescent="0.2">
      <c r="A65" s="5">
        <v>42</v>
      </c>
      <c r="B65" s="164"/>
      <c r="C65" s="164"/>
      <c r="D65" s="164"/>
      <c r="E65" s="111"/>
      <c r="F65" s="111"/>
      <c r="G65" s="112"/>
      <c r="H65" s="48"/>
      <c r="I65" s="48"/>
      <c r="J65" s="123">
        <f t="shared" si="5"/>
        <v>0</v>
      </c>
      <c r="K65" s="48"/>
      <c r="L65" s="48"/>
      <c r="M65" s="48"/>
      <c r="N65" s="48"/>
      <c r="O65" s="48"/>
      <c r="P65" s="123">
        <f t="shared" si="19"/>
        <v>0</v>
      </c>
      <c r="Q65" s="124" t="str">
        <f t="shared" si="20"/>
        <v/>
      </c>
      <c r="R65" s="125" t="str">
        <f t="shared" si="6"/>
        <v/>
      </c>
      <c r="S65" s="126"/>
      <c r="T65" s="127"/>
      <c r="U65" s="128"/>
      <c r="V65" s="150">
        <f t="shared" si="21"/>
        <v>0</v>
      </c>
      <c r="W65" s="46" t="b">
        <f t="shared" si="8"/>
        <v>0</v>
      </c>
      <c r="X65" s="46">
        <f t="shared" si="9"/>
        <v>0</v>
      </c>
      <c r="Y65" s="46">
        <f t="shared" si="10"/>
        <v>0</v>
      </c>
      <c r="Z65" s="46">
        <f t="shared" si="11"/>
        <v>0</v>
      </c>
      <c r="AA65" s="101"/>
      <c r="AB65" s="59" t="str" cm="1">
        <f t="array" ref="AB65">IF(G65="nebodované zameranie","ok",IF(AND(OR($D$4="vyberte oblasť",$D$4="")),"ok",IF(AND($D$4&lt;&gt;"",J65=0),"ok",IF(AND($D$4=$Y$15,OR(G65={"a)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technika)"})),"ok",IF(AND($D$4=$Y$16,OR(G65={"a)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65" s="46">
        <f t="shared" si="12"/>
        <v>0</v>
      </c>
      <c r="AD65" s="91"/>
      <c r="AI65" s="46">
        <f t="shared" si="13"/>
        <v>0</v>
      </c>
      <c r="AJ65" s="109" t="str">
        <f t="shared" si="4"/>
        <v/>
      </c>
      <c r="AK65" s="109">
        <f t="shared" si="14"/>
        <v>0</v>
      </c>
      <c r="AL65" s="115">
        <f t="shared" si="15"/>
        <v>0</v>
      </c>
      <c r="AM65" s="46">
        <f t="shared" si="16"/>
        <v>0</v>
      </c>
      <c r="AN65" s="109">
        <f t="shared" si="17"/>
        <v>0</v>
      </c>
      <c r="AO65" s="47">
        <f t="shared" si="18"/>
        <v>0</v>
      </c>
    </row>
    <row r="66" spans="1:41" ht="45" customHeight="1" x14ac:dyDescent="0.2">
      <c r="A66" s="5">
        <v>43</v>
      </c>
      <c r="B66" s="164"/>
      <c r="C66" s="164"/>
      <c r="D66" s="164"/>
      <c r="E66" s="111"/>
      <c r="F66" s="111"/>
      <c r="G66" s="112"/>
      <c r="H66" s="48"/>
      <c r="I66" s="48"/>
      <c r="J66" s="123">
        <f t="shared" si="5"/>
        <v>0</v>
      </c>
      <c r="K66" s="48"/>
      <c r="L66" s="48"/>
      <c r="M66" s="48"/>
      <c r="N66" s="48"/>
      <c r="O66" s="48"/>
      <c r="P66" s="123">
        <f t="shared" si="19"/>
        <v>0</v>
      </c>
      <c r="Q66" s="124" t="str">
        <f t="shared" si="20"/>
        <v/>
      </c>
      <c r="R66" s="125" t="str">
        <f t="shared" si="6"/>
        <v/>
      </c>
      <c r="S66" s="126"/>
      <c r="T66" s="127"/>
      <c r="U66" s="128"/>
      <c r="V66" s="150">
        <f t="shared" si="21"/>
        <v>0</v>
      </c>
      <c r="W66" s="46" t="b">
        <f t="shared" si="8"/>
        <v>0</v>
      </c>
      <c r="X66" s="46">
        <f t="shared" si="9"/>
        <v>0</v>
      </c>
      <c r="Y66" s="46">
        <f t="shared" si="10"/>
        <v>0</v>
      </c>
      <c r="Z66" s="46">
        <f t="shared" si="11"/>
        <v>0</v>
      </c>
      <c r="AA66" s="101"/>
      <c r="AB66" s="59" t="str" cm="1">
        <f t="array" ref="AB66">IF(G66="nebodované zameranie","ok",IF(AND(OR($D$4="vyberte oblasť",$D$4="")),"ok",IF(AND($D$4&lt;&gt;"",J66=0),"ok",IF(AND($D$4=$Y$15,OR(G66={"a)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technika)"})),"ok",IF(AND($D$4=$Y$16,OR(G66={"a)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66" s="46">
        <f t="shared" si="12"/>
        <v>0</v>
      </c>
      <c r="AD66" s="91"/>
      <c r="AI66" s="46">
        <f t="shared" si="13"/>
        <v>0</v>
      </c>
      <c r="AJ66" s="109" t="str">
        <f t="shared" si="4"/>
        <v/>
      </c>
      <c r="AK66" s="109">
        <f t="shared" si="14"/>
        <v>0</v>
      </c>
      <c r="AL66" s="115">
        <f t="shared" si="15"/>
        <v>0</v>
      </c>
      <c r="AM66" s="46">
        <f t="shared" si="16"/>
        <v>0</v>
      </c>
      <c r="AN66" s="109">
        <f t="shared" si="17"/>
        <v>0</v>
      </c>
      <c r="AO66" s="47">
        <f t="shared" si="18"/>
        <v>0</v>
      </c>
    </row>
    <row r="67" spans="1:41" ht="45" customHeight="1" x14ac:dyDescent="0.2">
      <c r="A67" s="5">
        <v>44</v>
      </c>
      <c r="B67" s="164"/>
      <c r="C67" s="164"/>
      <c r="D67" s="164"/>
      <c r="E67" s="111"/>
      <c r="F67" s="111"/>
      <c r="G67" s="112"/>
      <c r="H67" s="48"/>
      <c r="I67" s="48"/>
      <c r="J67" s="123">
        <f t="shared" si="5"/>
        <v>0</v>
      </c>
      <c r="K67" s="48"/>
      <c r="L67" s="48"/>
      <c r="M67" s="48"/>
      <c r="N67" s="48"/>
      <c r="O67" s="48"/>
      <c r="P67" s="123">
        <f t="shared" si="19"/>
        <v>0</v>
      </c>
      <c r="Q67" s="124" t="str">
        <f t="shared" si="20"/>
        <v/>
      </c>
      <c r="R67" s="125" t="str">
        <f t="shared" si="6"/>
        <v/>
      </c>
      <c r="S67" s="126"/>
      <c r="T67" s="127"/>
      <c r="U67" s="128"/>
      <c r="V67" s="150">
        <f t="shared" si="21"/>
        <v>0</v>
      </c>
      <c r="W67" s="46" t="b">
        <f t="shared" si="8"/>
        <v>0</v>
      </c>
      <c r="X67" s="46">
        <f t="shared" si="9"/>
        <v>0</v>
      </c>
      <c r="Y67" s="46">
        <f t="shared" si="10"/>
        <v>0</v>
      </c>
      <c r="Z67" s="46">
        <f t="shared" si="11"/>
        <v>0</v>
      </c>
      <c r="AA67" s="101"/>
      <c r="AB67" s="59" t="str" cm="1">
        <f t="array" ref="AB67">IF(G67="nebodované zameranie","ok",IF(AND(OR($D$4="vyberte oblasť",$D$4="")),"ok",IF(AND($D$4&lt;&gt;"",J67=0),"ok",IF(AND($D$4=$Y$15,OR(G67={"a)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technika)"})),"ok",IF(AND($D$4=$Y$16,OR(G67={"a)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67" s="46">
        <f t="shared" si="12"/>
        <v>0</v>
      </c>
      <c r="AD67" s="91"/>
      <c r="AI67" s="46">
        <f t="shared" si="13"/>
        <v>0</v>
      </c>
      <c r="AJ67" s="109" t="str">
        <f t="shared" si="4"/>
        <v/>
      </c>
      <c r="AK67" s="109">
        <f t="shared" si="14"/>
        <v>0</v>
      </c>
      <c r="AL67" s="115">
        <f t="shared" si="15"/>
        <v>0</v>
      </c>
      <c r="AM67" s="46">
        <f t="shared" si="16"/>
        <v>0</v>
      </c>
      <c r="AN67" s="109">
        <f t="shared" si="17"/>
        <v>0</v>
      </c>
      <c r="AO67" s="47">
        <f t="shared" si="18"/>
        <v>0</v>
      </c>
    </row>
    <row r="68" spans="1:41" ht="45" customHeight="1" x14ac:dyDescent="0.2">
      <c r="A68" s="5">
        <v>45</v>
      </c>
      <c r="B68" s="164"/>
      <c r="C68" s="164"/>
      <c r="D68" s="164"/>
      <c r="E68" s="111"/>
      <c r="F68" s="111"/>
      <c r="G68" s="112"/>
      <c r="H68" s="48"/>
      <c r="I68" s="48"/>
      <c r="J68" s="123">
        <f t="shared" si="5"/>
        <v>0</v>
      </c>
      <c r="K68" s="48"/>
      <c r="L68" s="48"/>
      <c r="M68" s="48"/>
      <c r="N68" s="48"/>
      <c r="O68" s="48"/>
      <c r="P68" s="123">
        <f t="shared" si="19"/>
        <v>0</v>
      </c>
      <c r="Q68" s="124" t="str">
        <f t="shared" si="20"/>
        <v/>
      </c>
      <c r="R68" s="125" t="str">
        <f t="shared" si="6"/>
        <v/>
      </c>
      <c r="S68" s="126"/>
      <c r="T68" s="127"/>
      <c r="U68" s="128"/>
      <c r="V68" s="150">
        <f t="shared" si="21"/>
        <v>0</v>
      </c>
      <c r="W68" s="46" t="b">
        <f t="shared" si="8"/>
        <v>0</v>
      </c>
      <c r="X68" s="46">
        <f t="shared" si="9"/>
        <v>0</v>
      </c>
      <c r="Y68" s="46">
        <f t="shared" si="10"/>
        <v>0</v>
      </c>
      <c r="Z68" s="46">
        <f t="shared" si="11"/>
        <v>0</v>
      </c>
      <c r="AA68" s="101"/>
      <c r="AB68" s="59" t="str" cm="1">
        <f t="array" ref="AB68">IF(G68="nebodované zameranie","ok",IF(AND(OR($D$4="vyberte oblasť",$D$4="")),"ok",IF(AND($D$4&lt;&gt;"",J68=0),"ok",IF(AND($D$4=$Y$15,OR(G68={"a)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technika)"})),"ok",IF(AND($D$4=$Y$16,OR(G68={"a)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68" s="46">
        <f t="shared" si="12"/>
        <v>0</v>
      </c>
      <c r="AD68" s="91"/>
      <c r="AI68" s="46">
        <f t="shared" si="13"/>
        <v>0</v>
      </c>
      <c r="AJ68" s="109" t="str">
        <f t="shared" si="4"/>
        <v/>
      </c>
      <c r="AK68" s="109">
        <f t="shared" si="14"/>
        <v>0</v>
      </c>
      <c r="AL68" s="115">
        <f t="shared" si="15"/>
        <v>0</v>
      </c>
      <c r="AM68" s="46">
        <f t="shared" si="16"/>
        <v>0</v>
      </c>
      <c r="AN68" s="109">
        <f t="shared" si="17"/>
        <v>0</v>
      </c>
      <c r="AO68" s="47">
        <f t="shared" si="18"/>
        <v>0</v>
      </c>
    </row>
    <row r="69" spans="1:41" ht="45" customHeight="1" x14ac:dyDescent="0.2">
      <c r="A69" s="5">
        <v>46</v>
      </c>
      <c r="B69" s="164"/>
      <c r="C69" s="164"/>
      <c r="D69" s="164"/>
      <c r="E69" s="111"/>
      <c r="F69" s="111"/>
      <c r="G69" s="112"/>
      <c r="H69" s="48"/>
      <c r="I69" s="48"/>
      <c r="J69" s="123">
        <f t="shared" si="5"/>
        <v>0</v>
      </c>
      <c r="K69" s="48"/>
      <c r="L69" s="48"/>
      <c r="M69" s="48"/>
      <c r="N69" s="48"/>
      <c r="O69" s="48"/>
      <c r="P69" s="123">
        <f t="shared" si="19"/>
        <v>0</v>
      </c>
      <c r="Q69" s="124" t="str">
        <f t="shared" si="20"/>
        <v/>
      </c>
      <c r="R69" s="125" t="str">
        <f t="shared" si="6"/>
        <v/>
      </c>
      <c r="S69" s="126"/>
      <c r="T69" s="127"/>
      <c r="U69" s="128"/>
      <c r="V69" s="150">
        <f t="shared" si="21"/>
        <v>0</v>
      </c>
      <c r="W69" s="46" t="b">
        <f t="shared" si="8"/>
        <v>0</v>
      </c>
      <c r="X69" s="46">
        <f t="shared" si="9"/>
        <v>0</v>
      </c>
      <c r="Y69" s="46">
        <f t="shared" si="10"/>
        <v>0</v>
      </c>
      <c r="Z69" s="46">
        <f t="shared" si="11"/>
        <v>0</v>
      </c>
      <c r="AA69" s="101"/>
      <c r="AB69" s="59" t="str" cm="1">
        <f t="array" ref="AB69">IF(G69="nebodované zameranie","ok",IF(AND(OR($D$4="vyberte oblasť",$D$4="")),"ok",IF(AND($D$4&lt;&gt;"",J69=0),"ok",IF(AND($D$4=$Y$15,OR(G69={"a)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technika)"})),"ok",IF(AND($D$4=$Y$16,OR(G69={"a)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69" s="46">
        <f t="shared" si="12"/>
        <v>0</v>
      </c>
      <c r="AD69" s="91"/>
      <c r="AI69" s="46">
        <f t="shared" si="13"/>
        <v>0</v>
      </c>
      <c r="AJ69" s="109" t="str">
        <f t="shared" si="4"/>
        <v/>
      </c>
      <c r="AK69" s="109">
        <f t="shared" si="14"/>
        <v>0</v>
      </c>
      <c r="AL69" s="115">
        <f t="shared" si="15"/>
        <v>0</v>
      </c>
      <c r="AM69" s="46">
        <f t="shared" si="16"/>
        <v>0</v>
      </c>
      <c r="AN69" s="109">
        <f t="shared" si="17"/>
        <v>0</v>
      </c>
      <c r="AO69" s="47">
        <f t="shared" si="18"/>
        <v>0</v>
      </c>
    </row>
    <row r="70" spans="1:41" ht="45" customHeight="1" x14ac:dyDescent="0.2">
      <c r="A70" s="5">
        <v>47</v>
      </c>
      <c r="B70" s="164"/>
      <c r="C70" s="164"/>
      <c r="D70" s="164"/>
      <c r="E70" s="111"/>
      <c r="F70" s="111"/>
      <c r="G70" s="112"/>
      <c r="H70" s="48"/>
      <c r="I70" s="48"/>
      <c r="J70" s="123">
        <f t="shared" si="5"/>
        <v>0</v>
      </c>
      <c r="K70" s="48"/>
      <c r="L70" s="48"/>
      <c r="M70" s="48"/>
      <c r="N70" s="48"/>
      <c r="O70" s="48"/>
      <c r="P70" s="123">
        <f t="shared" si="19"/>
        <v>0</v>
      </c>
      <c r="Q70" s="124" t="str">
        <f t="shared" si="20"/>
        <v/>
      </c>
      <c r="R70" s="125" t="str">
        <f t="shared" si="6"/>
        <v/>
      </c>
      <c r="S70" s="126"/>
      <c r="T70" s="127"/>
      <c r="U70" s="128"/>
      <c r="V70" s="150">
        <f t="shared" si="21"/>
        <v>0</v>
      </c>
      <c r="W70" s="46" t="b">
        <f t="shared" si="8"/>
        <v>0</v>
      </c>
      <c r="X70" s="46">
        <f t="shared" si="9"/>
        <v>0</v>
      </c>
      <c r="Y70" s="46">
        <f t="shared" si="10"/>
        <v>0</v>
      </c>
      <c r="Z70" s="46">
        <f t="shared" si="11"/>
        <v>0</v>
      </c>
      <c r="AB70" s="59" t="str" cm="1">
        <f t="array" ref="AB70">IF(G70="nebodované zameranie","ok",IF(AND(OR($D$4="vyberte oblasť",$D$4="")),"ok",IF(AND($D$4&lt;&gt;"",J70=0),"ok",IF(AND($D$4=$Y$15,OR(G70={"a)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technika)"})),"ok",IF(AND($D$4=$Y$16,OR(G70={"a)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70" s="46">
        <f t="shared" si="12"/>
        <v>0</v>
      </c>
      <c r="AD70" s="91"/>
      <c r="AI70" s="46">
        <f t="shared" si="13"/>
        <v>0</v>
      </c>
      <c r="AJ70" s="109" t="str">
        <f t="shared" si="4"/>
        <v/>
      </c>
      <c r="AK70" s="109">
        <f t="shared" si="14"/>
        <v>0</v>
      </c>
      <c r="AL70" s="115">
        <f t="shared" si="15"/>
        <v>0</v>
      </c>
      <c r="AM70" s="46">
        <f t="shared" si="16"/>
        <v>0</v>
      </c>
      <c r="AN70" s="109">
        <f t="shared" si="17"/>
        <v>0</v>
      </c>
      <c r="AO70" s="47">
        <f t="shared" si="18"/>
        <v>0</v>
      </c>
    </row>
    <row r="71" spans="1:41" ht="45" customHeight="1" x14ac:dyDescent="0.2">
      <c r="A71" s="5">
        <v>48</v>
      </c>
      <c r="B71" s="164"/>
      <c r="C71" s="164"/>
      <c r="D71" s="164"/>
      <c r="E71" s="111"/>
      <c r="F71" s="111"/>
      <c r="G71" s="112"/>
      <c r="H71" s="48"/>
      <c r="I71" s="48"/>
      <c r="J71" s="123">
        <f t="shared" si="5"/>
        <v>0</v>
      </c>
      <c r="K71" s="48"/>
      <c r="L71" s="48"/>
      <c r="M71" s="48"/>
      <c r="N71" s="48"/>
      <c r="O71" s="48"/>
      <c r="P71" s="123">
        <f t="shared" si="19"/>
        <v>0</v>
      </c>
      <c r="Q71" s="124" t="str">
        <f t="shared" si="20"/>
        <v/>
      </c>
      <c r="R71" s="125" t="str">
        <f t="shared" si="6"/>
        <v/>
      </c>
      <c r="S71" s="126"/>
      <c r="T71" s="127"/>
      <c r="U71" s="128"/>
      <c r="V71" s="150">
        <f t="shared" si="21"/>
        <v>0</v>
      </c>
      <c r="W71" s="46" t="b">
        <f t="shared" si="8"/>
        <v>0</v>
      </c>
      <c r="X71" s="46">
        <f t="shared" si="9"/>
        <v>0</v>
      </c>
      <c r="Y71" s="46">
        <f t="shared" si="10"/>
        <v>0</v>
      </c>
      <c r="Z71" s="46">
        <f t="shared" si="11"/>
        <v>0</v>
      </c>
      <c r="AB71" s="59" t="str" cm="1">
        <f t="array" ref="AB71">IF(G71="nebodované zameranie","ok",IF(AND(OR($D$4="vyberte oblasť",$D$4="")),"ok",IF(AND($D$4&lt;&gt;"",J71=0),"ok",IF(AND($D$4=$Y$15,OR(G71={"a)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technika)"})),"ok",IF(AND($D$4=$Y$16,OR(G71={"a)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71" s="46">
        <f t="shared" si="12"/>
        <v>0</v>
      </c>
      <c r="AD71" s="91"/>
      <c r="AI71" s="46">
        <f t="shared" si="13"/>
        <v>0</v>
      </c>
      <c r="AJ71" s="109" t="str">
        <f t="shared" si="4"/>
        <v/>
      </c>
      <c r="AK71" s="109">
        <f t="shared" si="14"/>
        <v>0</v>
      </c>
      <c r="AL71" s="115">
        <f t="shared" si="15"/>
        <v>0</v>
      </c>
      <c r="AM71" s="46">
        <f t="shared" si="16"/>
        <v>0</v>
      </c>
      <c r="AN71" s="109">
        <f t="shared" si="17"/>
        <v>0</v>
      </c>
      <c r="AO71" s="47">
        <f t="shared" si="18"/>
        <v>0</v>
      </c>
    </row>
    <row r="72" spans="1:41" ht="45" customHeight="1" x14ac:dyDescent="0.2">
      <c r="A72" s="5">
        <v>49</v>
      </c>
      <c r="B72" s="164"/>
      <c r="C72" s="164"/>
      <c r="D72" s="164"/>
      <c r="E72" s="111"/>
      <c r="F72" s="111"/>
      <c r="G72" s="112"/>
      <c r="H72" s="48"/>
      <c r="I72" s="48"/>
      <c r="J72" s="123">
        <f t="shared" si="5"/>
        <v>0</v>
      </c>
      <c r="K72" s="48"/>
      <c r="L72" s="48"/>
      <c r="M72" s="48"/>
      <c r="N72" s="48"/>
      <c r="O72" s="48"/>
      <c r="P72" s="123">
        <f t="shared" si="19"/>
        <v>0</v>
      </c>
      <c r="Q72" s="124" t="str">
        <f t="shared" si="20"/>
        <v/>
      </c>
      <c r="R72" s="125" t="str">
        <f t="shared" si="6"/>
        <v/>
      </c>
      <c r="S72" s="126"/>
      <c r="T72" s="127"/>
      <c r="U72" s="128"/>
      <c r="V72" s="150">
        <f t="shared" si="21"/>
        <v>0</v>
      </c>
      <c r="W72" s="46" t="b">
        <f t="shared" si="8"/>
        <v>0</v>
      </c>
      <c r="X72" s="46">
        <f t="shared" si="9"/>
        <v>0</v>
      </c>
      <c r="Y72" s="46">
        <f t="shared" si="10"/>
        <v>0</v>
      </c>
      <c r="Z72" s="46">
        <f t="shared" si="11"/>
        <v>0</v>
      </c>
      <c r="AB72" s="59" t="str" cm="1">
        <f t="array" ref="AB72">IF(G72="nebodované zameranie","ok",IF(AND(OR($D$4="vyberte oblasť",$D$4="")),"ok",IF(AND($D$4&lt;&gt;"",J72=0),"ok",IF(AND($D$4=$Y$15,OR(G72={"a)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technika)"})),"ok",IF(AND($D$4=$Y$16,OR(G72={"a)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72" s="46">
        <f t="shared" si="12"/>
        <v>0</v>
      </c>
      <c r="AD72" s="89"/>
      <c r="AI72" s="46">
        <f t="shared" si="13"/>
        <v>0</v>
      </c>
      <c r="AJ72" s="109" t="str">
        <f t="shared" si="4"/>
        <v/>
      </c>
      <c r="AK72" s="109">
        <f t="shared" si="14"/>
        <v>0</v>
      </c>
      <c r="AL72" s="115">
        <f t="shared" si="15"/>
        <v>0</v>
      </c>
      <c r="AM72" s="46">
        <f t="shared" si="16"/>
        <v>0</v>
      </c>
      <c r="AN72" s="109">
        <f t="shared" si="17"/>
        <v>0</v>
      </c>
      <c r="AO72" s="47">
        <f t="shared" si="18"/>
        <v>0</v>
      </c>
    </row>
    <row r="73" spans="1:41" ht="45" customHeight="1" x14ac:dyDescent="0.2">
      <c r="A73" s="5">
        <v>50</v>
      </c>
      <c r="B73" s="164"/>
      <c r="C73" s="164"/>
      <c r="D73" s="164"/>
      <c r="E73" s="111"/>
      <c r="F73" s="111"/>
      <c r="G73" s="112"/>
      <c r="H73" s="48"/>
      <c r="I73" s="48"/>
      <c r="J73" s="123">
        <f t="shared" si="5"/>
        <v>0</v>
      </c>
      <c r="K73" s="48"/>
      <c r="L73" s="48"/>
      <c r="M73" s="48"/>
      <c r="N73" s="48"/>
      <c r="O73" s="48"/>
      <c r="P73" s="123">
        <f t="shared" si="19"/>
        <v>0</v>
      </c>
      <c r="Q73" s="124" t="str">
        <f t="shared" si="20"/>
        <v/>
      </c>
      <c r="R73" s="125" t="str">
        <f t="shared" si="6"/>
        <v/>
      </c>
      <c r="S73" s="126"/>
      <c r="T73" s="127"/>
      <c r="U73" s="128"/>
      <c r="V73" s="150">
        <f t="shared" si="21"/>
        <v>0</v>
      </c>
      <c r="W73" s="46" t="b">
        <f t="shared" si="8"/>
        <v>0</v>
      </c>
      <c r="X73" s="46">
        <f t="shared" si="9"/>
        <v>0</v>
      </c>
      <c r="Y73" s="46">
        <f t="shared" si="10"/>
        <v>0</v>
      </c>
      <c r="Z73" s="46">
        <f t="shared" si="11"/>
        <v>0</v>
      </c>
      <c r="AB73" s="59" t="str" cm="1">
        <f t="array" ref="AB73">IF(G73="nebodované zameranie","ok",IF(AND(OR($D$4="vyberte oblasť",$D$4="")),"ok",IF(AND($D$4&lt;&gt;"",J73=0),"ok",IF(AND($D$4=$Y$15,OR(G73={"a)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technika)"})),"ok",IF(AND($D$4=$Y$16,OR(G73={"a)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73" s="46">
        <f t="shared" si="12"/>
        <v>0</v>
      </c>
      <c r="AD73" s="89"/>
      <c r="AI73" s="46">
        <f t="shared" si="13"/>
        <v>0</v>
      </c>
      <c r="AJ73" s="109" t="str">
        <f t="shared" si="4"/>
        <v/>
      </c>
      <c r="AK73" s="109">
        <f t="shared" si="14"/>
        <v>0</v>
      </c>
      <c r="AL73" s="115">
        <f t="shared" si="15"/>
        <v>0</v>
      </c>
      <c r="AM73" s="46">
        <f t="shared" si="16"/>
        <v>0</v>
      </c>
      <c r="AN73" s="109">
        <f t="shared" si="17"/>
        <v>0</v>
      </c>
      <c r="AO73" s="47">
        <f t="shared" si="18"/>
        <v>0</v>
      </c>
    </row>
    <row r="74" spans="1:41" ht="45" customHeight="1" x14ac:dyDescent="0.2">
      <c r="A74" s="5">
        <v>51</v>
      </c>
      <c r="B74" s="164"/>
      <c r="C74" s="164"/>
      <c r="D74" s="164"/>
      <c r="E74" s="111"/>
      <c r="F74" s="111"/>
      <c r="G74" s="112"/>
      <c r="H74" s="48"/>
      <c r="I74" s="48"/>
      <c r="J74" s="123">
        <f t="shared" si="5"/>
        <v>0</v>
      </c>
      <c r="K74" s="48"/>
      <c r="L74" s="48"/>
      <c r="M74" s="48"/>
      <c r="N74" s="48"/>
      <c r="O74" s="48"/>
      <c r="P74" s="123">
        <f t="shared" si="19"/>
        <v>0</v>
      </c>
      <c r="Q74" s="124" t="str">
        <f t="shared" si="20"/>
        <v/>
      </c>
      <c r="R74" s="125" t="str">
        <f t="shared" si="6"/>
        <v/>
      </c>
      <c r="S74" s="126"/>
      <c r="T74" s="127"/>
      <c r="U74" s="128"/>
      <c r="V74" s="150">
        <f t="shared" si="21"/>
        <v>0</v>
      </c>
      <c r="W74" s="46" t="b">
        <f t="shared" si="8"/>
        <v>0</v>
      </c>
      <c r="X74" s="46">
        <f t="shared" si="9"/>
        <v>0</v>
      </c>
      <c r="Y74" s="46">
        <f t="shared" si="10"/>
        <v>0</v>
      </c>
      <c r="Z74" s="46">
        <f t="shared" si="11"/>
        <v>0</v>
      </c>
      <c r="AB74" s="59" t="str" cm="1">
        <f t="array" ref="AB74">IF(G74="nebodované zameranie","ok",IF(AND(OR($D$4="vyberte oblasť",$D$4="")),"ok",IF(AND($D$4&lt;&gt;"",J74=0),"ok",IF(AND($D$4=$Y$15,OR(G74={"a)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technika)"})),"ok",IF(AND($D$4=$Y$16,OR(G74={"a)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74" s="46">
        <f t="shared" si="12"/>
        <v>0</v>
      </c>
      <c r="AD74" s="89"/>
      <c r="AI74" s="46">
        <f t="shared" si="13"/>
        <v>0</v>
      </c>
      <c r="AJ74" s="109" t="str">
        <f t="shared" si="4"/>
        <v/>
      </c>
      <c r="AK74" s="109">
        <f t="shared" si="14"/>
        <v>0</v>
      </c>
      <c r="AL74" s="115">
        <f t="shared" si="15"/>
        <v>0</v>
      </c>
      <c r="AM74" s="46">
        <f t="shared" si="16"/>
        <v>0</v>
      </c>
      <c r="AN74" s="109">
        <f t="shared" si="17"/>
        <v>0</v>
      </c>
      <c r="AO74" s="47">
        <f t="shared" si="18"/>
        <v>0</v>
      </c>
    </row>
    <row r="75" spans="1:41" ht="45" customHeight="1" x14ac:dyDescent="0.2">
      <c r="A75" s="5">
        <v>52</v>
      </c>
      <c r="B75" s="164"/>
      <c r="C75" s="164"/>
      <c r="D75" s="164"/>
      <c r="E75" s="111"/>
      <c r="F75" s="111"/>
      <c r="G75" s="112"/>
      <c r="H75" s="48"/>
      <c r="I75" s="48"/>
      <c r="J75" s="123">
        <f t="shared" si="5"/>
        <v>0</v>
      </c>
      <c r="K75" s="48"/>
      <c r="L75" s="48"/>
      <c r="M75" s="48"/>
      <c r="N75" s="48"/>
      <c r="O75" s="48"/>
      <c r="P75" s="123">
        <f t="shared" si="19"/>
        <v>0</v>
      </c>
      <c r="Q75" s="124" t="str">
        <f t="shared" si="20"/>
        <v/>
      </c>
      <c r="R75" s="125" t="str">
        <f t="shared" si="6"/>
        <v/>
      </c>
      <c r="S75" s="126"/>
      <c r="T75" s="127"/>
      <c r="U75" s="128"/>
      <c r="V75" s="150">
        <f t="shared" si="21"/>
        <v>0</v>
      </c>
      <c r="W75" s="46" t="b">
        <f t="shared" si="8"/>
        <v>0</v>
      </c>
      <c r="X75" s="46">
        <f t="shared" si="9"/>
        <v>0</v>
      </c>
      <c r="Y75" s="46">
        <f t="shared" si="10"/>
        <v>0</v>
      </c>
      <c r="Z75" s="46">
        <f t="shared" si="11"/>
        <v>0</v>
      </c>
      <c r="AB75" s="59" t="str" cm="1">
        <f t="array" ref="AB75">IF(G75="nebodované zameranie","ok",IF(AND(OR($D$4="vyberte oblasť",$D$4="")),"ok",IF(AND($D$4&lt;&gt;"",J75=0),"ok",IF(AND($D$4=$Y$15,OR(G75={"a)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technika)"})),"ok",IF(AND($D$4=$Y$16,OR(G75={"a)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75" s="46">
        <f t="shared" si="12"/>
        <v>0</v>
      </c>
      <c r="AD75" s="89"/>
      <c r="AI75" s="46">
        <f t="shared" si="13"/>
        <v>0</v>
      </c>
      <c r="AJ75" s="109" t="str">
        <f t="shared" si="4"/>
        <v/>
      </c>
      <c r="AK75" s="109">
        <f t="shared" si="14"/>
        <v>0</v>
      </c>
      <c r="AL75" s="115">
        <f t="shared" si="15"/>
        <v>0</v>
      </c>
      <c r="AM75" s="46">
        <f t="shared" si="16"/>
        <v>0</v>
      </c>
      <c r="AN75" s="109">
        <f t="shared" si="17"/>
        <v>0</v>
      </c>
      <c r="AO75" s="47">
        <f t="shared" si="18"/>
        <v>0</v>
      </c>
    </row>
    <row r="76" spans="1:41" ht="45" customHeight="1" x14ac:dyDescent="0.2">
      <c r="A76" s="5">
        <v>53</v>
      </c>
      <c r="B76" s="164"/>
      <c r="C76" s="164"/>
      <c r="D76" s="164"/>
      <c r="E76" s="111"/>
      <c r="F76" s="111"/>
      <c r="G76" s="112"/>
      <c r="H76" s="48"/>
      <c r="I76" s="48"/>
      <c r="J76" s="123">
        <f t="shared" si="5"/>
        <v>0</v>
      </c>
      <c r="K76" s="48"/>
      <c r="L76" s="48"/>
      <c r="M76" s="48"/>
      <c r="N76" s="48"/>
      <c r="O76" s="48"/>
      <c r="P76" s="123">
        <f t="shared" si="19"/>
        <v>0</v>
      </c>
      <c r="Q76" s="124" t="str">
        <f t="shared" si="20"/>
        <v/>
      </c>
      <c r="R76" s="125" t="str">
        <f t="shared" si="6"/>
        <v/>
      </c>
      <c r="S76" s="126"/>
      <c r="T76" s="127"/>
      <c r="U76" s="128"/>
      <c r="V76" s="150">
        <f t="shared" si="21"/>
        <v>0</v>
      </c>
      <c r="W76" s="46" t="b">
        <f t="shared" si="8"/>
        <v>0</v>
      </c>
      <c r="X76" s="46">
        <f t="shared" si="9"/>
        <v>0</v>
      </c>
      <c r="Y76" s="46">
        <f t="shared" si="10"/>
        <v>0</v>
      </c>
      <c r="Z76" s="46">
        <f t="shared" si="11"/>
        <v>0</v>
      </c>
      <c r="AB76" s="59" t="str" cm="1">
        <f t="array" ref="AB76">IF(G76="nebodované zameranie","ok",IF(AND(OR($D$4="vyberte oblasť",$D$4="")),"ok",IF(AND($D$4&lt;&gt;"",J76=0),"ok",IF(AND($D$4=$Y$15,OR(G76={"a)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technika)"})),"ok",IF(AND($D$4=$Y$16,OR(G76={"a)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76" s="46">
        <f t="shared" si="12"/>
        <v>0</v>
      </c>
      <c r="AD76" s="89"/>
      <c r="AI76" s="46">
        <f t="shared" si="13"/>
        <v>0</v>
      </c>
      <c r="AJ76" s="109" t="str">
        <f t="shared" si="4"/>
        <v/>
      </c>
      <c r="AK76" s="109">
        <f t="shared" si="14"/>
        <v>0</v>
      </c>
      <c r="AL76" s="115">
        <f t="shared" si="15"/>
        <v>0</v>
      </c>
      <c r="AM76" s="46">
        <f t="shared" si="16"/>
        <v>0</v>
      </c>
      <c r="AN76" s="109">
        <f t="shared" si="17"/>
        <v>0</v>
      </c>
      <c r="AO76" s="47">
        <f t="shared" si="18"/>
        <v>0</v>
      </c>
    </row>
    <row r="77" spans="1:41" ht="45" customHeight="1" x14ac:dyDescent="0.2">
      <c r="A77" s="5">
        <v>54</v>
      </c>
      <c r="B77" s="164"/>
      <c r="C77" s="164"/>
      <c r="D77" s="164"/>
      <c r="E77" s="111"/>
      <c r="F77" s="111"/>
      <c r="G77" s="112"/>
      <c r="H77" s="48"/>
      <c r="I77" s="48"/>
      <c r="J77" s="123">
        <f t="shared" si="5"/>
        <v>0</v>
      </c>
      <c r="K77" s="48"/>
      <c r="L77" s="48"/>
      <c r="M77" s="48"/>
      <c r="N77" s="48"/>
      <c r="O77" s="48"/>
      <c r="P77" s="123">
        <f t="shared" si="19"/>
        <v>0</v>
      </c>
      <c r="Q77" s="124" t="str">
        <f t="shared" si="20"/>
        <v/>
      </c>
      <c r="R77" s="125" t="str">
        <f t="shared" si="6"/>
        <v/>
      </c>
      <c r="S77" s="126"/>
      <c r="T77" s="127"/>
      <c r="U77" s="128"/>
      <c r="V77" s="150">
        <f t="shared" si="21"/>
        <v>0</v>
      </c>
      <c r="W77" s="46" t="b">
        <f t="shared" si="8"/>
        <v>0</v>
      </c>
      <c r="X77" s="46">
        <f t="shared" si="9"/>
        <v>0</v>
      </c>
      <c r="Y77" s="46">
        <f t="shared" si="10"/>
        <v>0</v>
      </c>
      <c r="Z77" s="46">
        <f t="shared" si="11"/>
        <v>0</v>
      </c>
      <c r="AB77" s="59" t="str" cm="1">
        <f t="array" ref="AB77">IF(G77="nebodované zameranie","ok",IF(AND(OR($D$4="vyberte oblasť",$D$4="")),"ok",IF(AND($D$4&lt;&gt;"",J77=0),"ok",IF(AND($D$4=$Y$15,OR(G77={"a)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technika)"})),"ok",IF(AND($D$4=$Y$16,OR(G77={"a)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77" s="46">
        <f t="shared" si="12"/>
        <v>0</v>
      </c>
      <c r="AD77" s="89"/>
      <c r="AI77" s="46">
        <f t="shared" si="13"/>
        <v>0</v>
      </c>
      <c r="AJ77" s="109" t="str">
        <f t="shared" si="4"/>
        <v/>
      </c>
      <c r="AK77" s="109">
        <f t="shared" si="14"/>
        <v>0</v>
      </c>
      <c r="AL77" s="115">
        <f t="shared" si="15"/>
        <v>0</v>
      </c>
      <c r="AM77" s="46">
        <f t="shared" si="16"/>
        <v>0</v>
      </c>
      <c r="AN77" s="109">
        <f t="shared" si="17"/>
        <v>0</v>
      </c>
      <c r="AO77" s="47">
        <f t="shared" si="18"/>
        <v>0</v>
      </c>
    </row>
    <row r="78" spans="1:41" ht="45" customHeight="1" x14ac:dyDescent="0.2">
      <c r="A78" s="5">
        <v>55</v>
      </c>
      <c r="B78" s="164"/>
      <c r="C78" s="164"/>
      <c r="D78" s="164"/>
      <c r="E78" s="111"/>
      <c r="F78" s="111"/>
      <c r="G78" s="112"/>
      <c r="H78" s="48"/>
      <c r="I78" s="48"/>
      <c r="J78" s="123">
        <f t="shared" si="5"/>
        <v>0</v>
      </c>
      <c r="K78" s="48"/>
      <c r="L78" s="48"/>
      <c r="M78" s="48"/>
      <c r="N78" s="48"/>
      <c r="O78" s="48"/>
      <c r="P78" s="123">
        <f t="shared" si="19"/>
        <v>0</v>
      </c>
      <c r="Q78" s="124" t="str">
        <f t="shared" si="20"/>
        <v/>
      </c>
      <c r="R78" s="125" t="str">
        <f t="shared" si="6"/>
        <v/>
      </c>
      <c r="S78" s="126"/>
      <c r="T78" s="127"/>
      <c r="U78" s="128"/>
      <c r="V78" s="150">
        <f t="shared" si="21"/>
        <v>0</v>
      </c>
      <c r="W78" s="46" t="b">
        <f t="shared" si="8"/>
        <v>0</v>
      </c>
      <c r="X78" s="46">
        <f t="shared" si="9"/>
        <v>0</v>
      </c>
      <c r="Y78" s="46">
        <f t="shared" si="10"/>
        <v>0</v>
      </c>
      <c r="Z78" s="46">
        <f t="shared" si="11"/>
        <v>0</v>
      </c>
      <c r="AB78" s="59" t="str" cm="1">
        <f t="array" ref="AB78">IF(G78="nebodované zameranie","ok",IF(AND(OR($D$4="vyberte oblasť",$D$4="")),"ok",IF(AND($D$4&lt;&gt;"",J78=0),"ok",IF(AND($D$4=$Y$15,OR(G78={"a)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technika)"})),"ok",IF(AND($D$4=$Y$16,OR(G78={"a)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78" s="46">
        <f t="shared" si="12"/>
        <v>0</v>
      </c>
      <c r="AD78" s="89"/>
      <c r="AI78" s="46">
        <f t="shared" si="13"/>
        <v>0</v>
      </c>
      <c r="AJ78" s="109" t="str">
        <f t="shared" si="4"/>
        <v/>
      </c>
      <c r="AK78" s="109">
        <f t="shared" si="14"/>
        <v>0</v>
      </c>
      <c r="AL78" s="115">
        <f t="shared" si="15"/>
        <v>0</v>
      </c>
      <c r="AM78" s="46">
        <f t="shared" si="16"/>
        <v>0</v>
      </c>
      <c r="AN78" s="109">
        <f t="shared" si="17"/>
        <v>0</v>
      </c>
      <c r="AO78" s="47">
        <f t="shared" si="18"/>
        <v>0</v>
      </c>
    </row>
    <row r="79" spans="1:41" ht="45" customHeight="1" x14ac:dyDescent="0.2">
      <c r="A79" s="5">
        <v>56</v>
      </c>
      <c r="B79" s="164"/>
      <c r="C79" s="164"/>
      <c r="D79" s="164"/>
      <c r="E79" s="111"/>
      <c r="F79" s="111"/>
      <c r="G79" s="112"/>
      <c r="H79" s="48"/>
      <c r="I79" s="48"/>
      <c r="J79" s="123">
        <f t="shared" si="5"/>
        <v>0</v>
      </c>
      <c r="K79" s="48"/>
      <c r="L79" s="48"/>
      <c r="M79" s="48"/>
      <c r="N79" s="48"/>
      <c r="O79" s="48"/>
      <c r="P79" s="123">
        <f t="shared" si="19"/>
        <v>0</v>
      </c>
      <c r="Q79" s="124" t="str">
        <f t="shared" si="20"/>
        <v/>
      </c>
      <c r="R79" s="125" t="str">
        <f t="shared" si="6"/>
        <v/>
      </c>
      <c r="S79" s="126"/>
      <c r="T79" s="127"/>
      <c r="U79" s="128"/>
      <c r="V79" s="150">
        <f t="shared" si="21"/>
        <v>0</v>
      </c>
      <c r="W79" s="46" t="b">
        <f t="shared" si="8"/>
        <v>0</v>
      </c>
      <c r="X79" s="46">
        <f t="shared" si="9"/>
        <v>0</v>
      </c>
      <c r="Y79" s="46">
        <f t="shared" si="10"/>
        <v>0</v>
      </c>
      <c r="Z79" s="46">
        <f t="shared" si="11"/>
        <v>0</v>
      </c>
      <c r="AB79" s="59" t="str" cm="1">
        <f t="array" ref="AB79">IF(G79="nebodované zameranie","ok",IF(AND(OR($D$4="vyberte oblasť",$D$4="")),"ok",IF(AND($D$4&lt;&gt;"",J79=0),"ok",IF(AND($D$4=$Y$15,OR(G79={"a)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technika)"})),"ok",IF(AND($D$4=$Y$16,OR(G79={"a)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79" s="46">
        <f t="shared" si="12"/>
        <v>0</v>
      </c>
      <c r="AD79" s="89"/>
      <c r="AI79" s="46">
        <f t="shared" si="13"/>
        <v>0</v>
      </c>
      <c r="AJ79" s="109" t="str">
        <f t="shared" si="4"/>
        <v/>
      </c>
      <c r="AK79" s="109">
        <f t="shared" si="14"/>
        <v>0</v>
      </c>
      <c r="AL79" s="115">
        <f t="shared" si="15"/>
        <v>0</v>
      </c>
      <c r="AM79" s="46">
        <f t="shared" si="16"/>
        <v>0</v>
      </c>
      <c r="AN79" s="109">
        <f t="shared" si="17"/>
        <v>0</v>
      </c>
      <c r="AO79" s="47">
        <f t="shared" si="18"/>
        <v>0</v>
      </c>
    </row>
    <row r="80" spans="1:41" ht="45" customHeight="1" x14ac:dyDescent="0.2">
      <c r="A80" s="5">
        <v>57</v>
      </c>
      <c r="B80" s="164"/>
      <c r="C80" s="164"/>
      <c r="D80" s="164"/>
      <c r="E80" s="111"/>
      <c r="F80" s="111"/>
      <c r="G80" s="112"/>
      <c r="H80" s="48"/>
      <c r="I80" s="48"/>
      <c r="J80" s="123">
        <f t="shared" si="5"/>
        <v>0</v>
      </c>
      <c r="K80" s="48"/>
      <c r="L80" s="48"/>
      <c r="M80" s="48"/>
      <c r="N80" s="48"/>
      <c r="O80" s="48"/>
      <c r="P80" s="123">
        <f t="shared" si="19"/>
        <v>0</v>
      </c>
      <c r="Q80" s="124" t="str">
        <f t="shared" si="20"/>
        <v/>
      </c>
      <c r="R80" s="125" t="str">
        <f t="shared" si="6"/>
        <v/>
      </c>
      <c r="S80" s="126"/>
      <c r="T80" s="127"/>
      <c r="U80" s="128"/>
      <c r="V80" s="150">
        <f t="shared" si="21"/>
        <v>0</v>
      </c>
      <c r="W80" s="46" t="b">
        <f t="shared" si="8"/>
        <v>0</v>
      </c>
      <c r="X80" s="46">
        <f t="shared" si="9"/>
        <v>0</v>
      </c>
      <c r="Y80" s="46">
        <f t="shared" si="10"/>
        <v>0</v>
      </c>
      <c r="Z80" s="46">
        <f t="shared" si="11"/>
        <v>0</v>
      </c>
      <c r="AB80" s="59" t="str" cm="1">
        <f t="array" ref="AB80">IF(G80="nebodované zameranie","ok",IF(AND(OR($D$4="vyberte oblasť",$D$4="")),"ok",IF(AND($D$4&lt;&gt;"",J80=0),"ok",IF(AND($D$4=$Y$15,OR(G80={"a)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technika)"})),"ok",IF(AND($D$4=$Y$16,OR(G80={"a)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80" s="46">
        <f t="shared" si="12"/>
        <v>0</v>
      </c>
      <c r="AD80" s="89"/>
      <c r="AI80" s="46">
        <f t="shared" si="13"/>
        <v>0</v>
      </c>
      <c r="AJ80" s="109" t="str">
        <f t="shared" si="4"/>
        <v/>
      </c>
      <c r="AK80" s="109">
        <f t="shared" si="14"/>
        <v>0</v>
      </c>
      <c r="AL80" s="115">
        <f t="shared" si="15"/>
        <v>0</v>
      </c>
      <c r="AM80" s="46">
        <f t="shared" si="16"/>
        <v>0</v>
      </c>
      <c r="AN80" s="109">
        <f t="shared" si="17"/>
        <v>0</v>
      </c>
      <c r="AO80" s="47">
        <f t="shared" si="18"/>
        <v>0</v>
      </c>
    </row>
    <row r="81" spans="1:41" ht="45" customHeight="1" x14ac:dyDescent="0.2">
      <c r="A81" s="5">
        <v>58</v>
      </c>
      <c r="B81" s="164"/>
      <c r="C81" s="164"/>
      <c r="D81" s="164"/>
      <c r="E81" s="111"/>
      <c r="F81" s="111"/>
      <c r="G81" s="112"/>
      <c r="H81" s="48"/>
      <c r="I81" s="48"/>
      <c r="J81" s="123">
        <f t="shared" si="5"/>
        <v>0</v>
      </c>
      <c r="K81" s="48"/>
      <c r="L81" s="48"/>
      <c r="M81" s="48"/>
      <c r="N81" s="48"/>
      <c r="O81" s="48"/>
      <c r="P81" s="123">
        <f t="shared" si="19"/>
        <v>0</v>
      </c>
      <c r="Q81" s="124" t="str">
        <f t="shared" si="20"/>
        <v/>
      </c>
      <c r="R81" s="125" t="str">
        <f t="shared" si="6"/>
        <v/>
      </c>
      <c r="S81" s="126"/>
      <c r="T81" s="127"/>
      <c r="U81" s="128"/>
      <c r="V81" s="150">
        <f t="shared" si="21"/>
        <v>0</v>
      </c>
      <c r="W81" s="46" t="b">
        <f t="shared" si="8"/>
        <v>0</v>
      </c>
      <c r="X81" s="46">
        <f t="shared" si="9"/>
        <v>0</v>
      </c>
      <c r="Y81" s="46">
        <f t="shared" si="10"/>
        <v>0</v>
      </c>
      <c r="Z81" s="46">
        <f t="shared" si="11"/>
        <v>0</v>
      </c>
      <c r="AB81" s="59" t="str" cm="1">
        <f t="array" ref="AB81">IF(G81="nebodované zameranie","ok",IF(AND(OR($D$4="vyberte oblasť",$D$4="")),"ok",IF(AND($D$4&lt;&gt;"",J81=0),"ok",IF(AND($D$4=$Y$15,OR(G81={"a)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technika)"})),"ok",IF(AND($D$4=$Y$16,OR(G81={"a)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81" s="46">
        <f t="shared" si="12"/>
        <v>0</v>
      </c>
      <c r="AD81" s="89"/>
      <c r="AI81" s="46">
        <f t="shared" si="13"/>
        <v>0</v>
      </c>
      <c r="AJ81" s="109" t="str">
        <f t="shared" si="4"/>
        <v/>
      </c>
      <c r="AK81" s="109">
        <f t="shared" si="14"/>
        <v>0</v>
      </c>
      <c r="AL81" s="115">
        <f t="shared" si="15"/>
        <v>0</v>
      </c>
      <c r="AM81" s="46">
        <f t="shared" si="16"/>
        <v>0</v>
      </c>
      <c r="AN81" s="109">
        <f t="shared" si="17"/>
        <v>0</v>
      </c>
      <c r="AO81" s="47">
        <f t="shared" si="18"/>
        <v>0</v>
      </c>
    </row>
    <row r="82" spans="1:41" ht="45" customHeight="1" x14ac:dyDescent="0.2">
      <c r="A82" s="5">
        <v>59</v>
      </c>
      <c r="B82" s="164"/>
      <c r="C82" s="164"/>
      <c r="D82" s="164"/>
      <c r="E82" s="111"/>
      <c r="F82" s="111"/>
      <c r="G82" s="112"/>
      <c r="H82" s="48"/>
      <c r="I82" s="48"/>
      <c r="J82" s="123">
        <f t="shared" si="5"/>
        <v>0</v>
      </c>
      <c r="K82" s="48"/>
      <c r="L82" s="48"/>
      <c r="M82" s="48"/>
      <c r="N82" s="48"/>
      <c r="O82" s="48"/>
      <c r="P82" s="123">
        <f t="shared" si="19"/>
        <v>0</v>
      </c>
      <c r="Q82" s="124" t="str">
        <f t="shared" si="20"/>
        <v/>
      </c>
      <c r="R82" s="125" t="str">
        <f t="shared" si="6"/>
        <v/>
      </c>
      <c r="S82" s="126"/>
      <c r="T82" s="127"/>
      <c r="U82" s="128"/>
      <c r="V82" s="150">
        <f t="shared" si="21"/>
        <v>0</v>
      </c>
      <c r="W82" s="46" t="b">
        <f t="shared" si="8"/>
        <v>0</v>
      </c>
      <c r="X82" s="46">
        <f t="shared" si="9"/>
        <v>0</v>
      </c>
      <c r="Y82" s="46">
        <f t="shared" si="10"/>
        <v>0</v>
      </c>
      <c r="Z82" s="46">
        <f t="shared" si="11"/>
        <v>0</v>
      </c>
      <c r="AB82" s="59" t="str" cm="1">
        <f t="array" ref="AB82">IF(G82="nebodované zameranie","ok",IF(AND(OR($D$4="vyberte oblasť",$D$4="")),"ok",IF(AND($D$4&lt;&gt;"",J82=0),"ok",IF(AND($D$4=$Y$15,OR(G82={"a)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technika)"})),"ok",IF(AND($D$4=$Y$16,OR(G82={"a)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82" s="46">
        <f t="shared" si="12"/>
        <v>0</v>
      </c>
      <c r="AD82" s="89"/>
      <c r="AI82" s="46">
        <f t="shared" si="13"/>
        <v>0</v>
      </c>
      <c r="AJ82" s="109" t="str">
        <f t="shared" si="4"/>
        <v/>
      </c>
      <c r="AK82" s="109">
        <f t="shared" si="14"/>
        <v>0</v>
      </c>
      <c r="AL82" s="115">
        <f t="shared" si="15"/>
        <v>0</v>
      </c>
      <c r="AM82" s="46">
        <f t="shared" si="16"/>
        <v>0</v>
      </c>
      <c r="AN82" s="109">
        <f t="shared" si="17"/>
        <v>0</v>
      </c>
      <c r="AO82" s="47">
        <f t="shared" si="18"/>
        <v>0</v>
      </c>
    </row>
    <row r="83" spans="1:41" ht="45" customHeight="1" x14ac:dyDescent="0.2">
      <c r="A83" s="5">
        <v>60</v>
      </c>
      <c r="B83" s="164"/>
      <c r="C83" s="164"/>
      <c r="D83" s="164"/>
      <c r="E83" s="111"/>
      <c r="F83" s="111"/>
      <c r="G83" s="112"/>
      <c r="H83" s="48"/>
      <c r="I83" s="48"/>
      <c r="J83" s="123">
        <f t="shared" si="5"/>
        <v>0</v>
      </c>
      <c r="K83" s="48"/>
      <c r="L83" s="48"/>
      <c r="M83" s="48"/>
      <c r="N83" s="48"/>
      <c r="O83" s="48"/>
      <c r="P83" s="123">
        <f t="shared" si="19"/>
        <v>0</v>
      </c>
      <c r="Q83" s="124" t="str">
        <f t="shared" si="20"/>
        <v/>
      </c>
      <c r="R83" s="125" t="str">
        <f t="shared" si="6"/>
        <v/>
      </c>
      <c r="S83" s="126"/>
      <c r="T83" s="127"/>
      <c r="U83" s="128"/>
      <c r="V83" s="150">
        <f t="shared" si="21"/>
        <v>0</v>
      </c>
      <c r="W83" s="46" t="b">
        <f t="shared" si="8"/>
        <v>0</v>
      </c>
      <c r="X83" s="46">
        <f t="shared" si="9"/>
        <v>0</v>
      </c>
      <c r="Y83" s="46">
        <f t="shared" si="10"/>
        <v>0</v>
      </c>
      <c r="Z83" s="46">
        <f t="shared" si="11"/>
        <v>0</v>
      </c>
      <c r="AB83" s="59" t="str" cm="1">
        <f t="array" ref="AB83">IF(G83="nebodované zameranie","ok",IF(AND(OR($D$4="vyberte oblasť",$D$4="")),"ok",IF(AND($D$4&lt;&gt;"",J83=0),"ok",IF(AND($D$4=$Y$15,OR(G83={"a)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technika)"})),"ok",IF(AND($D$4=$Y$16,OR(G83={"a)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83" s="46">
        <f t="shared" si="12"/>
        <v>0</v>
      </c>
      <c r="AD83" s="89"/>
      <c r="AI83" s="46">
        <f t="shared" si="13"/>
        <v>0</v>
      </c>
      <c r="AJ83" s="109" t="str">
        <f t="shared" si="4"/>
        <v/>
      </c>
      <c r="AK83" s="109">
        <f t="shared" si="14"/>
        <v>0</v>
      </c>
      <c r="AL83" s="115">
        <f t="shared" si="15"/>
        <v>0</v>
      </c>
      <c r="AM83" s="46">
        <f t="shared" si="16"/>
        <v>0</v>
      </c>
      <c r="AN83" s="109">
        <f t="shared" si="17"/>
        <v>0</v>
      </c>
      <c r="AO83" s="47">
        <f t="shared" si="18"/>
        <v>0</v>
      </c>
    </row>
    <row r="84" spans="1:41" ht="45" customHeight="1" x14ac:dyDescent="0.2">
      <c r="A84" s="5">
        <v>61</v>
      </c>
      <c r="B84" s="164"/>
      <c r="C84" s="164"/>
      <c r="D84" s="164"/>
      <c r="E84" s="111"/>
      <c r="F84" s="111"/>
      <c r="G84" s="112"/>
      <c r="H84" s="48"/>
      <c r="I84" s="48"/>
      <c r="J84" s="123">
        <f t="shared" si="5"/>
        <v>0</v>
      </c>
      <c r="K84" s="48"/>
      <c r="L84" s="48"/>
      <c r="M84" s="48"/>
      <c r="N84" s="48"/>
      <c r="O84" s="48"/>
      <c r="P84" s="123">
        <f t="shared" si="19"/>
        <v>0</v>
      </c>
      <c r="Q84" s="124" t="str">
        <f t="shared" si="20"/>
        <v/>
      </c>
      <c r="R84" s="125" t="str">
        <f t="shared" si="6"/>
        <v/>
      </c>
      <c r="S84" s="126"/>
      <c r="T84" s="127"/>
      <c r="U84" s="128"/>
      <c r="V84" s="150">
        <f t="shared" si="21"/>
        <v>0</v>
      </c>
      <c r="W84" s="46" t="b">
        <f t="shared" si="8"/>
        <v>0</v>
      </c>
      <c r="X84" s="46">
        <f t="shared" si="9"/>
        <v>0</v>
      </c>
      <c r="Y84" s="46">
        <f t="shared" si="10"/>
        <v>0</v>
      </c>
      <c r="Z84" s="46">
        <f t="shared" si="11"/>
        <v>0</v>
      </c>
      <c r="AB84" s="59" t="str" cm="1">
        <f t="array" ref="AB84">IF(G84="nebodované zameranie","ok",IF(AND(OR($D$4="vyberte oblasť",$D$4="")),"ok",IF(AND($D$4&lt;&gt;"",J84=0),"ok",IF(AND($D$4=$Y$15,OR(G84={"a)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technika)"})),"ok",IF(AND($D$4=$Y$16,OR(G84={"a)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84" s="46">
        <f t="shared" si="12"/>
        <v>0</v>
      </c>
      <c r="AD84" s="89"/>
      <c r="AI84" s="46">
        <f t="shared" si="13"/>
        <v>0</v>
      </c>
      <c r="AJ84" s="109" t="str">
        <f t="shared" si="4"/>
        <v/>
      </c>
      <c r="AK84" s="109">
        <f t="shared" si="14"/>
        <v>0</v>
      </c>
      <c r="AL84" s="115">
        <f t="shared" si="15"/>
        <v>0</v>
      </c>
      <c r="AM84" s="46">
        <f t="shared" si="16"/>
        <v>0</v>
      </c>
      <c r="AN84" s="109">
        <f t="shared" si="17"/>
        <v>0</v>
      </c>
      <c r="AO84" s="47">
        <f t="shared" si="18"/>
        <v>0</v>
      </c>
    </row>
    <row r="85" spans="1:41" ht="45" customHeight="1" x14ac:dyDescent="0.2">
      <c r="A85" s="5">
        <v>62</v>
      </c>
      <c r="B85" s="164"/>
      <c r="C85" s="164"/>
      <c r="D85" s="164"/>
      <c r="E85" s="111"/>
      <c r="F85" s="111"/>
      <c r="G85" s="112"/>
      <c r="H85" s="48"/>
      <c r="I85" s="48"/>
      <c r="J85" s="123">
        <f t="shared" si="5"/>
        <v>0</v>
      </c>
      <c r="K85" s="48"/>
      <c r="L85" s="48"/>
      <c r="M85" s="48"/>
      <c r="N85" s="48"/>
      <c r="O85" s="48"/>
      <c r="P85" s="123">
        <f t="shared" si="19"/>
        <v>0</v>
      </c>
      <c r="Q85" s="124" t="str">
        <f t="shared" si="20"/>
        <v/>
      </c>
      <c r="R85" s="125" t="str">
        <f t="shared" si="6"/>
        <v/>
      </c>
      <c r="S85" s="126"/>
      <c r="T85" s="127"/>
      <c r="U85" s="128"/>
      <c r="V85" s="150">
        <f t="shared" si="21"/>
        <v>0</v>
      </c>
      <c r="W85" s="46" t="b">
        <f t="shared" si="8"/>
        <v>0</v>
      </c>
      <c r="X85" s="46">
        <f t="shared" si="9"/>
        <v>0</v>
      </c>
      <c r="Y85" s="46">
        <f t="shared" si="10"/>
        <v>0</v>
      </c>
      <c r="Z85" s="46">
        <f t="shared" si="11"/>
        <v>0</v>
      </c>
      <c r="AB85" s="59" t="str" cm="1">
        <f t="array" ref="AB85">IF(G85="nebodované zameranie","ok",IF(AND(OR($D$4="vyberte oblasť",$D$4="")),"ok",IF(AND($D$4&lt;&gt;"",J85=0),"ok",IF(AND($D$4=$Y$15,OR(G85={"a)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technika)"})),"ok",IF(AND($D$4=$Y$16,OR(G85={"a)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85" s="46">
        <f t="shared" si="12"/>
        <v>0</v>
      </c>
      <c r="AD85" s="89"/>
      <c r="AI85" s="46">
        <f t="shared" si="13"/>
        <v>0</v>
      </c>
      <c r="AJ85" s="109" t="str">
        <f t="shared" si="4"/>
        <v/>
      </c>
      <c r="AK85" s="109">
        <f t="shared" si="14"/>
        <v>0</v>
      </c>
      <c r="AL85" s="115">
        <f t="shared" si="15"/>
        <v>0</v>
      </c>
      <c r="AM85" s="46">
        <f t="shared" si="16"/>
        <v>0</v>
      </c>
      <c r="AN85" s="109">
        <f t="shared" si="17"/>
        <v>0</v>
      </c>
      <c r="AO85" s="47">
        <f t="shared" si="18"/>
        <v>0</v>
      </c>
    </row>
    <row r="86" spans="1:41" ht="45" customHeight="1" x14ac:dyDescent="0.2">
      <c r="A86" s="5">
        <v>63</v>
      </c>
      <c r="B86" s="164"/>
      <c r="C86" s="164"/>
      <c r="D86" s="164"/>
      <c r="E86" s="111"/>
      <c r="F86" s="111"/>
      <c r="G86" s="112"/>
      <c r="H86" s="48"/>
      <c r="I86" s="48"/>
      <c r="J86" s="123">
        <f t="shared" si="5"/>
        <v>0</v>
      </c>
      <c r="K86" s="48"/>
      <c r="L86" s="48"/>
      <c r="M86" s="48"/>
      <c r="N86" s="48"/>
      <c r="O86" s="48"/>
      <c r="P86" s="123">
        <f t="shared" si="19"/>
        <v>0</v>
      </c>
      <c r="Q86" s="124" t="str">
        <f t="shared" si="20"/>
        <v/>
      </c>
      <c r="R86" s="125" t="str">
        <f t="shared" si="6"/>
        <v/>
      </c>
      <c r="S86" s="126"/>
      <c r="T86" s="127"/>
      <c r="U86" s="128"/>
      <c r="V86" s="150">
        <f t="shared" si="21"/>
        <v>0</v>
      </c>
      <c r="W86" s="46" t="b">
        <f t="shared" si="8"/>
        <v>0</v>
      </c>
      <c r="X86" s="46">
        <f t="shared" si="9"/>
        <v>0</v>
      </c>
      <c r="Y86" s="46">
        <f t="shared" si="10"/>
        <v>0</v>
      </c>
      <c r="Z86" s="46">
        <f t="shared" si="11"/>
        <v>0</v>
      </c>
      <c r="AB86" s="59" t="str" cm="1">
        <f t="array" ref="AB86">IF(G86="nebodované zameranie","ok",IF(AND(OR($D$4="vyberte oblasť",$D$4="")),"ok",IF(AND($D$4&lt;&gt;"",J86=0),"ok",IF(AND($D$4=$Y$15,OR(G86={"a)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technika)"})),"ok",IF(AND($D$4=$Y$16,OR(G86={"a)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86" s="46">
        <f t="shared" si="12"/>
        <v>0</v>
      </c>
      <c r="AD86" s="89"/>
      <c r="AI86" s="46">
        <f t="shared" si="13"/>
        <v>0</v>
      </c>
      <c r="AJ86" s="109" t="str">
        <f t="shared" si="4"/>
        <v/>
      </c>
      <c r="AK86" s="109">
        <f t="shared" si="14"/>
        <v>0</v>
      </c>
      <c r="AL86" s="115">
        <f t="shared" si="15"/>
        <v>0</v>
      </c>
      <c r="AM86" s="46">
        <f t="shared" si="16"/>
        <v>0</v>
      </c>
      <c r="AN86" s="109">
        <f t="shared" si="17"/>
        <v>0</v>
      </c>
      <c r="AO86" s="47">
        <f t="shared" si="18"/>
        <v>0</v>
      </c>
    </row>
    <row r="87" spans="1:41" ht="45" customHeight="1" x14ac:dyDescent="0.2">
      <c r="A87" s="5">
        <v>64</v>
      </c>
      <c r="B87" s="164"/>
      <c r="C87" s="164"/>
      <c r="D87" s="164"/>
      <c r="E87" s="111"/>
      <c r="F87" s="111"/>
      <c r="G87" s="112"/>
      <c r="H87" s="48"/>
      <c r="I87" s="48"/>
      <c r="J87" s="123">
        <f t="shared" si="5"/>
        <v>0</v>
      </c>
      <c r="K87" s="48"/>
      <c r="L87" s="48"/>
      <c r="M87" s="48"/>
      <c r="N87" s="48"/>
      <c r="O87" s="48"/>
      <c r="P87" s="123">
        <f t="shared" si="19"/>
        <v>0</v>
      </c>
      <c r="Q87" s="124" t="str">
        <f t="shared" si="20"/>
        <v/>
      </c>
      <c r="R87" s="125" t="str">
        <f t="shared" si="6"/>
        <v/>
      </c>
      <c r="S87" s="126"/>
      <c r="T87" s="127"/>
      <c r="U87" s="128"/>
      <c r="V87" s="150">
        <f t="shared" si="21"/>
        <v>0</v>
      </c>
      <c r="W87" s="46" t="b">
        <f t="shared" si="8"/>
        <v>0</v>
      </c>
      <c r="X87" s="46">
        <f t="shared" si="9"/>
        <v>0</v>
      </c>
      <c r="Y87" s="46">
        <f t="shared" si="10"/>
        <v>0</v>
      </c>
      <c r="Z87" s="46">
        <f t="shared" si="11"/>
        <v>0</v>
      </c>
      <c r="AB87" s="59" t="str" cm="1">
        <f t="array" ref="AB87">IF(G87="nebodované zameranie","ok",IF(AND(OR($D$4="vyberte oblasť",$D$4="")),"ok",IF(AND($D$4&lt;&gt;"",J87=0),"ok",IF(AND($D$4=$Y$15,OR(G87={"a)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technika)"})),"ok",IF(AND($D$4=$Y$16,OR(G87={"a)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87" s="46">
        <f t="shared" si="12"/>
        <v>0</v>
      </c>
      <c r="AD87" s="89"/>
      <c r="AI87" s="46">
        <f t="shared" si="13"/>
        <v>0</v>
      </c>
      <c r="AJ87" s="109" t="str">
        <f t="shared" si="4"/>
        <v/>
      </c>
      <c r="AK87" s="109">
        <f t="shared" si="14"/>
        <v>0</v>
      </c>
      <c r="AL87" s="115">
        <f t="shared" si="15"/>
        <v>0</v>
      </c>
      <c r="AM87" s="46">
        <f t="shared" si="16"/>
        <v>0</v>
      </c>
      <c r="AN87" s="109">
        <f t="shared" si="17"/>
        <v>0</v>
      </c>
      <c r="AO87" s="47">
        <f t="shared" si="18"/>
        <v>0</v>
      </c>
    </row>
    <row r="88" spans="1:41" ht="45" customHeight="1" x14ac:dyDescent="0.2">
      <c r="A88" s="5">
        <v>65</v>
      </c>
      <c r="B88" s="164"/>
      <c r="C88" s="164"/>
      <c r="D88" s="164"/>
      <c r="E88" s="111"/>
      <c r="F88" s="111"/>
      <c r="G88" s="112"/>
      <c r="H88" s="48"/>
      <c r="I88" s="48"/>
      <c r="J88" s="123">
        <f t="shared" ref="J88:J223" si="22">ROUNDDOWN(H88*I88,2)</f>
        <v>0</v>
      </c>
      <c r="K88" s="48"/>
      <c r="L88" s="48"/>
      <c r="M88" s="48"/>
      <c r="N88" s="48"/>
      <c r="O88" s="48"/>
      <c r="P88" s="123">
        <f t="shared" ref="P88:P119" si="23">SUM(K88:O88)</f>
        <v>0</v>
      </c>
      <c r="Q88" s="124" t="str">
        <f t="shared" ref="Q88:Q119" si="24">IF(ROUNDDOWN(H88*I88,2)-ROUNDDOWN(SUM(K88:O88),2)=0,"","zlý súčet")</f>
        <v/>
      </c>
      <c r="R88" s="125" t="str">
        <f t="shared" si="6"/>
        <v/>
      </c>
      <c r="S88" s="126"/>
      <c r="T88" s="127"/>
      <c r="U88" s="128"/>
      <c r="V88" s="150">
        <f t="shared" ref="V88:V119" si="25">P88-U88</f>
        <v>0</v>
      </c>
      <c r="W88" s="46" t="b">
        <f t="shared" si="8"/>
        <v>0</v>
      </c>
      <c r="X88" s="46">
        <f t="shared" si="9"/>
        <v>0</v>
      </c>
      <c r="Y88" s="46">
        <f t="shared" si="10"/>
        <v>0</v>
      </c>
      <c r="Z88" s="46">
        <f t="shared" si="11"/>
        <v>0</v>
      </c>
      <c r="AB88" s="59" t="str" cm="1">
        <f t="array" ref="AB88">IF(G88="nebodované zameranie","ok",IF(AND(OR($D$4="vyberte oblasť",$D$4="")),"ok",IF(AND($D$4&lt;&gt;"",J88=0),"ok",IF(AND($D$4=$Y$15,OR(G88={"a)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technika)"})),"ok",IF(AND($D$4=$Y$16,OR(G88={"a)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88" s="46">
        <f t="shared" si="12"/>
        <v>0</v>
      </c>
      <c r="AD88" s="89"/>
      <c r="AI88" s="46">
        <f t="shared" si="13"/>
        <v>0</v>
      </c>
      <c r="AJ88" s="109" t="str">
        <f t="shared" si="4"/>
        <v/>
      </c>
      <c r="AK88" s="109">
        <f t="shared" si="14"/>
        <v>0</v>
      </c>
      <c r="AL88" s="115">
        <f t="shared" si="15"/>
        <v>0</v>
      </c>
      <c r="AM88" s="46">
        <f t="shared" si="16"/>
        <v>0</v>
      </c>
      <c r="AN88" s="109">
        <f t="shared" si="17"/>
        <v>0</v>
      </c>
      <c r="AO88" s="47">
        <f t="shared" si="18"/>
        <v>0</v>
      </c>
    </row>
    <row r="89" spans="1:41" ht="45" customHeight="1" x14ac:dyDescent="0.2">
      <c r="A89" s="5">
        <v>66</v>
      </c>
      <c r="B89" s="164"/>
      <c r="C89" s="164"/>
      <c r="D89" s="164"/>
      <c r="E89" s="111"/>
      <c r="F89" s="111"/>
      <c r="G89" s="112"/>
      <c r="H89" s="48"/>
      <c r="I89" s="48"/>
      <c r="J89" s="123">
        <f t="shared" si="22"/>
        <v>0</v>
      </c>
      <c r="K89" s="48"/>
      <c r="L89" s="48"/>
      <c r="M89" s="48"/>
      <c r="N89" s="48"/>
      <c r="O89" s="48"/>
      <c r="P89" s="123">
        <f t="shared" si="23"/>
        <v>0</v>
      </c>
      <c r="Q89" s="124" t="str">
        <f t="shared" si="24"/>
        <v/>
      </c>
      <c r="R89" s="125" t="str">
        <f t="shared" ref="R89:R152" si="26">IF(J89&lt;=0,"",IF(OR($J$8="",$J$9="",$J$8="vyberte",$J$9="vyberte"),"",IF(AND($D$4=$Y$19,E89=$AA$11,AK89&gt;=1),0.7,IF(AND($D$4=$Y$19,E89=$AA$12,AK89=1),0.6,IF(AND($D$4=$Y$19,E89=$AA$12,AK89&gt;=2),0.7,IF(AND(E89=$AA$12,AK89&gt;=2),0.7,IF(AND(E89=$AA$12,AK89=1),0.6,IF(AND(E89=$AA$12,AK89=0),0.4,IF(AND(AK89&gt;=1,E89=$AA$11),0.7,IF(AND(AK89&lt;1,E89=$AA$11),0.5,"nie je vyplnené"))))))))))</f>
        <v/>
      </c>
      <c r="S89" s="126"/>
      <c r="T89" s="127"/>
      <c r="U89" s="128"/>
      <c r="V89" s="150">
        <f t="shared" si="25"/>
        <v>0</v>
      </c>
      <c r="W89" s="46" t="b">
        <f t="shared" ref="W89:W152" si="27">IF($D$4=$Y$15,"ŠRV",IF($D$4=$Y$16,"ŽV"))</f>
        <v>0</v>
      </c>
      <c r="X89" s="46">
        <f t="shared" ref="X89:X152" si="28">IF(AND(J89&gt;0,OR(B89="",E89="",G89="")),"chyba",0)</f>
        <v>0</v>
      </c>
      <c r="Y89" s="46">
        <f t="shared" ref="Y89:Y152" si="29">IF(X89="chyba",1,0)</f>
        <v>0</v>
      </c>
      <c r="Z89" s="46">
        <f t="shared" ref="Z89:Z223" si="30">IF(Q89="zlý súčet",1,0)</f>
        <v>0</v>
      </c>
      <c r="AB89" s="59" t="str" cm="1">
        <f t="array" ref="AB89">IF(G89="nebodované zameranie","ok",IF(AND(OR($D$4="vyberte oblasť",$D$4="")),"ok",IF(AND($D$4&lt;&gt;"",J89=0),"ok",IF(AND($D$4=$Y$15,OR(G89={"a)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technika)"})),"ok",IF(AND($D$4=$Y$16,OR(G89={"a)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89" s="46">
        <f t="shared" ref="AC89:AC152" si="31">IF(AB89="chyba",1,0)</f>
        <v>0</v>
      </c>
      <c r="AD89" s="89"/>
      <c r="AI89" s="46">
        <f t="shared" ref="AI89:AI152" si="32">IF(AND($J$9="nie",OR(F89="áno",F89="nie")),1,IF(AND(J74="vyberte",OR(F89="áno",F89="nie")),1,0))</f>
        <v>0</v>
      </c>
      <c r="AJ89" s="109" t="str">
        <f t="shared" ref="AJ89:AJ152" si="33">IF($J$9="áno","eko","")</f>
        <v/>
      </c>
      <c r="AK89" s="109">
        <f t="shared" ref="AK89:AK152" si="34">IF(F89="áno",1+$AK$19,$AK$19)</f>
        <v>0</v>
      </c>
      <c r="AL89" s="115">
        <f t="shared" ref="AL89:AL152" si="35">IFERROR(S89/P89,0)</f>
        <v>0</v>
      </c>
      <c r="AM89" s="46">
        <f t="shared" ref="AM89:AM152" si="36">IF(AL89&gt;R89,1,0)</f>
        <v>0</v>
      </c>
      <c r="AN89" s="109">
        <f t="shared" ref="AN89:AN152" si="37">IF(AND(J89&gt;0,S89=""),1,0)</f>
        <v>0</v>
      </c>
      <c r="AO89" s="47">
        <f t="shared" ref="AO89:AO152" si="38">IF(AND(J89&gt;0,$J$9="áno",F89=""),1,0)</f>
        <v>0</v>
      </c>
    </row>
    <row r="90" spans="1:41" ht="45" customHeight="1" x14ac:dyDescent="0.2">
      <c r="A90" s="5">
        <v>67</v>
      </c>
      <c r="B90" s="164"/>
      <c r="C90" s="164"/>
      <c r="D90" s="164"/>
      <c r="E90" s="111"/>
      <c r="F90" s="111"/>
      <c r="G90" s="112"/>
      <c r="H90" s="48"/>
      <c r="I90" s="48"/>
      <c r="J90" s="123">
        <f t="shared" si="22"/>
        <v>0</v>
      </c>
      <c r="K90" s="48"/>
      <c r="L90" s="48"/>
      <c r="M90" s="48"/>
      <c r="N90" s="48"/>
      <c r="O90" s="48"/>
      <c r="P90" s="123">
        <f t="shared" si="23"/>
        <v>0</v>
      </c>
      <c r="Q90" s="124" t="str">
        <f t="shared" si="24"/>
        <v/>
      </c>
      <c r="R90" s="125" t="str">
        <f t="shared" si="26"/>
        <v/>
      </c>
      <c r="S90" s="126"/>
      <c r="T90" s="127"/>
      <c r="U90" s="128"/>
      <c r="V90" s="150">
        <f t="shared" si="25"/>
        <v>0</v>
      </c>
      <c r="W90" s="46" t="b">
        <f t="shared" si="27"/>
        <v>0</v>
      </c>
      <c r="X90" s="46">
        <f t="shared" si="28"/>
        <v>0</v>
      </c>
      <c r="Y90" s="46">
        <f t="shared" si="29"/>
        <v>0</v>
      </c>
      <c r="Z90" s="46">
        <f t="shared" si="30"/>
        <v>0</v>
      </c>
      <c r="AB90" s="59" t="str" cm="1">
        <f t="array" ref="AB90">IF(G90="nebodované zameranie","ok",IF(AND(OR($D$4="vyberte oblasť",$D$4="")),"ok",IF(AND($D$4&lt;&gt;"",J90=0),"ok",IF(AND($D$4=$Y$15,OR(G90={"a)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technika)"})),"ok",IF(AND($D$4=$Y$16,OR(G90={"a)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90" s="46">
        <f t="shared" si="31"/>
        <v>0</v>
      </c>
      <c r="AD90" s="89"/>
      <c r="AI90" s="46">
        <f t="shared" si="32"/>
        <v>0</v>
      </c>
      <c r="AJ90" s="109" t="str">
        <f t="shared" si="33"/>
        <v/>
      </c>
      <c r="AK90" s="109">
        <f t="shared" si="34"/>
        <v>0</v>
      </c>
      <c r="AL90" s="115">
        <f t="shared" si="35"/>
        <v>0</v>
      </c>
      <c r="AM90" s="46">
        <f t="shared" si="36"/>
        <v>0</v>
      </c>
      <c r="AN90" s="109">
        <f t="shared" si="37"/>
        <v>0</v>
      </c>
      <c r="AO90" s="47">
        <f t="shared" si="38"/>
        <v>0</v>
      </c>
    </row>
    <row r="91" spans="1:41" ht="45" customHeight="1" x14ac:dyDescent="0.2">
      <c r="A91" s="5">
        <v>68</v>
      </c>
      <c r="B91" s="164"/>
      <c r="C91" s="164"/>
      <c r="D91" s="164"/>
      <c r="E91" s="111"/>
      <c r="F91" s="111"/>
      <c r="G91" s="112"/>
      <c r="H91" s="48"/>
      <c r="I91" s="48"/>
      <c r="J91" s="123">
        <f t="shared" si="22"/>
        <v>0</v>
      </c>
      <c r="K91" s="48"/>
      <c r="L91" s="48"/>
      <c r="M91" s="48"/>
      <c r="N91" s="48"/>
      <c r="O91" s="48"/>
      <c r="P91" s="123">
        <f t="shared" si="23"/>
        <v>0</v>
      </c>
      <c r="Q91" s="124" t="str">
        <f t="shared" si="24"/>
        <v/>
      </c>
      <c r="R91" s="125" t="str">
        <f t="shared" si="26"/>
        <v/>
      </c>
      <c r="S91" s="126"/>
      <c r="T91" s="127"/>
      <c r="U91" s="128"/>
      <c r="V91" s="150">
        <f t="shared" si="25"/>
        <v>0</v>
      </c>
      <c r="W91" s="46" t="b">
        <f t="shared" si="27"/>
        <v>0</v>
      </c>
      <c r="X91" s="46">
        <f t="shared" si="28"/>
        <v>0</v>
      </c>
      <c r="Y91" s="46">
        <f t="shared" si="29"/>
        <v>0</v>
      </c>
      <c r="Z91" s="46">
        <f t="shared" si="30"/>
        <v>0</v>
      </c>
      <c r="AB91" s="59" t="str" cm="1">
        <f t="array" ref="AB91">IF(G91="nebodované zameranie","ok",IF(AND(OR($D$4="vyberte oblasť",$D$4="")),"ok",IF(AND($D$4&lt;&gt;"",J91=0),"ok",IF(AND($D$4=$Y$15,OR(G91={"a)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technika)"})),"ok",IF(AND($D$4=$Y$16,OR(G91={"a)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91" s="46">
        <f t="shared" si="31"/>
        <v>0</v>
      </c>
      <c r="AD91" s="89"/>
      <c r="AI91" s="46">
        <f t="shared" si="32"/>
        <v>0</v>
      </c>
      <c r="AJ91" s="109" t="str">
        <f t="shared" si="33"/>
        <v/>
      </c>
      <c r="AK91" s="109">
        <f t="shared" si="34"/>
        <v>0</v>
      </c>
      <c r="AL91" s="115">
        <f t="shared" si="35"/>
        <v>0</v>
      </c>
      <c r="AM91" s="46">
        <f t="shared" si="36"/>
        <v>0</v>
      </c>
      <c r="AN91" s="109">
        <f t="shared" si="37"/>
        <v>0</v>
      </c>
      <c r="AO91" s="47">
        <f t="shared" si="38"/>
        <v>0</v>
      </c>
    </row>
    <row r="92" spans="1:41" ht="45" customHeight="1" x14ac:dyDescent="0.2">
      <c r="A92" s="5">
        <v>69</v>
      </c>
      <c r="B92" s="164"/>
      <c r="C92" s="164"/>
      <c r="D92" s="164"/>
      <c r="E92" s="111"/>
      <c r="F92" s="111"/>
      <c r="G92" s="112"/>
      <c r="H92" s="48"/>
      <c r="I92" s="48"/>
      <c r="J92" s="123">
        <f t="shared" si="22"/>
        <v>0</v>
      </c>
      <c r="K92" s="48"/>
      <c r="L92" s="48"/>
      <c r="M92" s="48"/>
      <c r="N92" s="48"/>
      <c r="O92" s="48"/>
      <c r="P92" s="123">
        <f t="shared" si="23"/>
        <v>0</v>
      </c>
      <c r="Q92" s="124" t="str">
        <f t="shared" si="24"/>
        <v/>
      </c>
      <c r="R92" s="125" t="str">
        <f t="shared" si="26"/>
        <v/>
      </c>
      <c r="S92" s="126"/>
      <c r="T92" s="127"/>
      <c r="U92" s="128"/>
      <c r="V92" s="150">
        <f t="shared" si="25"/>
        <v>0</v>
      </c>
      <c r="W92" s="46" t="b">
        <f t="shared" si="27"/>
        <v>0</v>
      </c>
      <c r="X92" s="46">
        <f t="shared" si="28"/>
        <v>0</v>
      </c>
      <c r="Y92" s="46">
        <f t="shared" si="29"/>
        <v>0</v>
      </c>
      <c r="Z92" s="46">
        <f t="shared" si="30"/>
        <v>0</v>
      </c>
      <c r="AB92" s="59" t="str" cm="1">
        <f t="array" ref="AB92">IF(G92="nebodované zameranie","ok",IF(AND(OR($D$4="vyberte oblasť",$D$4="")),"ok",IF(AND($D$4&lt;&gt;"",J92=0),"ok",IF(AND($D$4=$Y$15,OR(G92={"a)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technika)"})),"ok",IF(AND($D$4=$Y$16,OR(G92={"a)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92" s="46">
        <f t="shared" si="31"/>
        <v>0</v>
      </c>
      <c r="AD92" s="89"/>
      <c r="AI92" s="46">
        <f t="shared" si="32"/>
        <v>0</v>
      </c>
      <c r="AJ92" s="109" t="str">
        <f t="shared" si="33"/>
        <v/>
      </c>
      <c r="AK92" s="109">
        <f t="shared" si="34"/>
        <v>0</v>
      </c>
      <c r="AL92" s="115">
        <f t="shared" si="35"/>
        <v>0</v>
      </c>
      <c r="AM92" s="46">
        <f t="shared" si="36"/>
        <v>0</v>
      </c>
      <c r="AN92" s="109">
        <f t="shared" si="37"/>
        <v>0</v>
      </c>
      <c r="AO92" s="47">
        <f t="shared" si="38"/>
        <v>0</v>
      </c>
    </row>
    <row r="93" spans="1:41" ht="45" customHeight="1" x14ac:dyDescent="0.2">
      <c r="A93" s="5">
        <v>70</v>
      </c>
      <c r="B93" s="164"/>
      <c r="C93" s="164"/>
      <c r="D93" s="164"/>
      <c r="E93" s="111"/>
      <c r="F93" s="111"/>
      <c r="G93" s="112"/>
      <c r="H93" s="48"/>
      <c r="I93" s="48"/>
      <c r="J93" s="123">
        <f t="shared" si="22"/>
        <v>0</v>
      </c>
      <c r="K93" s="48"/>
      <c r="L93" s="48"/>
      <c r="M93" s="48"/>
      <c r="N93" s="48"/>
      <c r="O93" s="48"/>
      <c r="P93" s="123">
        <f t="shared" si="23"/>
        <v>0</v>
      </c>
      <c r="Q93" s="124" t="str">
        <f t="shared" si="24"/>
        <v/>
      </c>
      <c r="R93" s="125" t="str">
        <f t="shared" si="26"/>
        <v/>
      </c>
      <c r="S93" s="126"/>
      <c r="T93" s="127"/>
      <c r="U93" s="128"/>
      <c r="V93" s="150">
        <f t="shared" si="25"/>
        <v>0</v>
      </c>
      <c r="W93" s="46" t="b">
        <f t="shared" si="27"/>
        <v>0</v>
      </c>
      <c r="X93" s="46">
        <f t="shared" si="28"/>
        <v>0</v>
      </c>
      <c r="Y93" s="46">
        <f t="shared" si="29"/>
        <v>0</v>
      </c>
      <c r="Z93" s="46">
        <f t="shared" si="30"/>
        <v>0</v>
      </c>
      <c r="AB93" s="59" t="str" cm="1">
        <f t="array" ref="AB93">IF(G93="nebodované zameranie","ok",IF(AND(OR($D$4="vyberte oblasť",$D$4="")),"ok",IF(AND($D$4&lt;&gt;"",J93=0),"ok",IF(AND($D$4=$Y$15,OR(G93={"a)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technika)"})),"ok",IF(AND($D$4=$Y$16,OR(G93={"a)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93" s="46">
        <f t="shared" si="31"/>
        <v>0</v>
      </c>
      <c r="AD93" s="89"/>
      <c r="AI93" s="46">
        <f t="shared" si="32"/>
        <v>0</v>
      </c>
      <c r="AJ93" s="109" t="str">
        <f t="shared" si="33"/>
        <v/>
      </c>
      <c r="AK93" s="109">
        <f t="shared" si="34"/>
        <v>0</v>
      </c>
      <c r="AL93" s="115">
        <f t="shared" si="35"/>
        <v>0</v>
      </c>
      <c r="AM93" s="46">
        <f t="shared" si="36"/>
        <v>0</v>
      </c>
      <c r="AN93" s="109">
        <f t="shared" si="37"/>
        <v>0</v>
      </c>
      <c r="AO93" s="47">
        <f t="shared" si="38"/>
        <v>0</v>
      </c>
    </row>
    <row r="94" spans="1:41" ht="45" customHeight="1" x14ac:dyDescent="0.2">
      <c r="A94" s="5">
        <v>71</v>
      </c>
      <c r="B94" s="164"/>
      <c r="C94" s="164"/>
      <c r="D94" s="164"/>
      <c r="E94" s="111"/>
      <c r="F94" s="111"/>
      <c r="G94" s="112"/>
      <c r="H94" s="48"/>
      <c r="I94" s="48"/>
      <c r="J94" s="123">
        <f t="shared" si="22"/>
        <v>0</v>
      </c>
      <c r="K94" s="48"/>
      <c r="L94" s="48"/>
      <c r="M94" s="48"/>
      <c r="N94" s="48"/>
      <c r="O94" s="48"/>
      <c r="P94" s="123">
        <f t="shared" si="23"/>
        <v>0</v>
      </c>
      <c r="Q94" s="124" t="str">
        <f t="shared" si="24"/>
        <v/>
      </c>
      <c r="R94" s="125" t="str">
        <f t="shared" si="26"/>
        <v/>
      </c>
      <c r="S94" s="126"/>
      <c r="T94" s="127"/>
      <c r="U94" s="128"/>
      <c r="V94" s="150">
        <f t="shared" si="25"/>
        <v>0</v>
      </c>
      <c r="W94" s="46" t="b">
        <f t="shared" si="27"/>
        <v>0</v>
      </c>
      <c r="X94" s="46">
        <f t="shared" si="28"/>
        <v>0</v>
      </c>
      <c r="Y94" s="46">
        <f t="shared" si="29"/>
        <v>0</v>
      </c>
      <c r="Z94" s="46">
        <f t="shared" si="30"/>
        <v>0</v>
      </c>
      <c r="AB94" s="59" t="str" cm="1">
        <f t="array" ref="AB94">IF(G94="nebodované zameranie","ok",IF(AND(OR($D$4="vyberte oblasť",$D$4="")),"ok",IF(AND($D$4&lt;&gt;"",J94=0),"ok",IF(AND($D$4=$Y$15,OR(G94={"a)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technika)"})),"ok",IF(AND($D$4=$Y$16,OR(G94={"a)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94" s="46">
        <f t="shared" si="31"/>
        <v>0</v>
      </c>
      <c r="AD94" s="89"/>
      <c r="AI94" s="46">
        <f t="shared" si="32"/>
        <v>0</v>
      </c>
      <c r="AJ94" s="109" t="str">
        <f t="shared" si="33"/>
        <v/>
      </c>
      <c r="AK94" s="109">
        <f t="shared" si="34"/>
        <v>0</v>
      </c>
      <c r="AL94" s="115">
        <f t="shared" si="35"/>
        <v>0</v>
      </c>
      <c r="AM94" s="46">
        <f t="shared" si="36"/>
        <v>0</v>
      </c>
      <c r="AN94" s="109">
        <f t="shared" si="37"/>
        <v>0</v>
      </c>
      <c r="AO94" s="47">
        <f t="shared" si="38"/>
        <v>0</v>
      </c>
    </row>
    <row r="95" spans="1:41" ht="45" customHeight="1" x14ac:dyDescent="0.2">
      <c r="A95" s="5">
        <v>72</v>
      </c>
      <c r="B95" s="164"/>
      <c r="C95" s="164"/>
      <c r="D95" s="164"/>
      <c r="E95" s="111"/>
      <c r="F95" s="111"/>
      <c r="G95" s="112"/>
      <c r="H95" s="48"/>
      <c r="I95" s="48"/>
      <c r="J95" s="123">
        <f t="shared" si="22"/>
        <v>0</v>
      </c>
      <c r="K95" s="48"/>
      <c r="L95" s="48"/>
      <c r="M95" s="48"/>
      <c r="N95" s="48"/>
      <c r="O95" s="48"/>
      <c r="P95" s="123">
        <f t="shared" si="23"/>
        <v>0</v>
      </c>
      <c r="Q95" s="124" t="str">
        <f t="shared" si="24"/>
        <v/>
      </c>
      <c r="R95" s="125" t="str">
        <f t="shared" si="26"/>
        <v/>
      </c>
      <c r="S95" s="126"/>
      <c r="T95" s="127"/>
      <c r="U95" s="128"/>
      <c r="V95" s="150">
        <f t="shared" si="25"/>
        <v>0</v>
      </c>
      <c r="W95" s="46" t="b">
        <f t="shared" si="27"/>
        <v>0</v>
      </c>
      <c r="X95" s="46">
        <f t="shared" si="28"/>
        <v>0</v>
      </c>
      <c r="Y95" s="46">
        <f t="shared" si="29"/>
        <v>0</v>
      </c>
      <c r="Z95" s="46">
        <f t="shared" si="30"/>
        <v>0</v>
      </c>
      <c r="AB95" s="59" t="str" cm="1">
        <f t="array" ref="AB95">IF(G95="nebodované zameranie","ok",IF(AND(OR($D$4="vyberte oblasť",$D$4="")),"ok",IF(AND($D$4&lt;&gt;"",J95=0),"ok",IF(AND($D$4=$Y$15,OR(G95={"a)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technika)"})),"ok",IF(AND($D$4=$Y$16,OR(G95={"a)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95" s="46">
        <f t="shared" si="31"/>
        <v>0</v>
      </c>
      <c r="AD95" s="89"/>
      <c r="AI95" s="46">
        <f t="shared" si="32"/>
        <v>0</v>
      </c>
      <c r="AJ95" s="109" t="str">
        <f t="shared" si="33"/>
        <v/>
      </c>
      <c r="AK95" s="109">
        <f t="shared" si="34"/>
        <v>0</v>
      </c>
      <c r="AL95" s="115">
        <f t="shared" si="35"/>
        <v>0</v>
      </c>
      <c r="AM95" s="46">
        <f t="shared" si="36"/>
        <v>0</v>
      </c>
      <c r="AN95" s="109">
        <f t="shared" si="37"/>
        <v>0</v>
      </c>
      <c r="AO95" s="47">
        <f t="shared" si="38"/>
        <v>0</v>
      </c>
    </row>
    <row r="96" spans="1:41" ht="45" customHeight="1" x14ac:dyDescent="0.2">
      <c r="A96" s="5">
        <v>73</v>
      </c>
      <c r="B96" s="164"/>
      <c r="C96" s="164"/>
      <c r="D96" s="164"/>
      <c r="E96" s="111"/>
      <c r="F96" s="111"/>
      <c r="G96" s="112"/>
      <c r="H96" s="48"/>
      <c r="I96" s="48"/>
      <c r="J96" s="123">
        <f t="shared" si="22"/>
        <v>0</v>
      </c>
      <c r="K96" s="48"/>
      <c r="L96" s="48"/>
      <c r="M96" s="48"/>
      <c r="N96" s="48"/>
      <c r="O96" s="48"/>
      <c r="P96" s="123">
        <f t="shared" si="23"/>
        <v>0</v>
      </c>
      <c r="Q96" s="124" t="str">
        <f t="shared" si="24"/>
        <v/>
      </c>
      <c r="R96" s="125" t="str">
        <f t="shared" si="26"/>
        <v/>
      </c>
      <c r="S96" s="126"/>
      <c r="T96" s="127"/>
      <c r="U96" s="128"/>
      <c r="V96" s="150">
        <f t="shared" si="25"/>
        <v>0</v>
      </c>
      <c r="W96" s="46" t="b">
        <f t="shared" si="27"/>
        <v>0</v>
      </c>
      <c r="X96" s="46">
        <f t="shared" si="28"/>
        <v>0</v>
      </c>
      <c r="Y96" s="46">
        <f t="shared" si="29"/>
        <v>0</v>
      </c>
      <c r="Z96" s="46">
        <f t="shared" si="30"/>
        <v>0</v>
      </c>
      <c r="AB96" s="59" t="str" cm="1">
        <f t="array" ref="AB96">IF(G96="nebodované zameranie","ok",IF(AND(OR($D$4="vyberte oblasť",$D$4="")),"ok",IF(AND($D$4&lt;&gt;"",J96=0),"ok",IF(AND($D$4=$Y$15,OR(G96={"a)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technika)"})),"ok",IF(AND($D$4=$Y$16,OR(G96={"a)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96" s="46">
        <f t="shared" si="31"/>
        <v>0</v>
      </c>
      <c r="AD96" s="89"/>
      <c r="AI96" s="46">
        <f t="shared" si="32"/>
        <v>0</v>
      </c>
      <c r="AJ96" s="109" t="str">
        <f t="shared" si="33"/>
        <v/>
      </c>
      <c r="AK96" s="109">
        <f t="shared" si="34"/>
        <v>0</v>
      </c>
      <c r="AL96" s="115">
        <f t="shared" si="35"/>
        <v>0</v>
      </c>
      <c r="AM96" s="46">
        <f t="shared" si="36"/>
        <v>0</v>
      </c>
      <c r="AN96" s="109">
        <f t="shared" si="37"/>
        <v>0</v>
      </c>
      <c r="AO96" s="47">
        <f t="shared" si="38"/>
        <v>0</v>
      </c>
    </row>
    <row r="97" spans="1:41" ht="45" customHeight="1" x14ac:dyDescent="0.2">
      <c r="A97" s="5">
        <v>74</v>
      </c>
      <c r="B97" s="164"/>
      <c r="C97" s="164"/>
      <c r="D97" s="164"/>
      <c r="E97" s="111"/>
      <c r="F97" s="111"/>
      <c r="G97" s="112"/>
      <c r="H97" s="48"/>
      <c r="I97" s="48"/>
      <c r="J97" s="123">
        <f t="shared" si="22"/>
        <v>0</v>
      </c>
      <c r="K97" s="48"/>
      <c r="L97" s="48"/>
      <c r="M97" s="48"/>
      <c r="N97" s="48"/>
      <c r="O97" s="48"/>
      <c r="P97" s="123">
        <f t="shared" si="23"/>
        <v>0</v>
      </c>
      <c r="Q97" s="124" t="str">
        <f t="shared" si="24"/>
        <v/>
      </c>
      <c r="R97" s="125" t="str">
        <f t="shared" si="26"/>
        <v/>
      </c>
      <c r="S97" s="126"/>
      <c r="T97" s="127"/>
      <c r="U97" s="128"/>
      <c r="V97" s="150">
        <f t="shared" si="25"/>
        <v>0</v>
      </c>
      <c r="W97" s="46" t="b">
        <f t="shared" si="27"/>
        <v>0</v>
      </c>
      <c r="X97" s="46">
        <f t="shared" si="28"/>
        <v>0</v>
      </c>
      <c r="Y97" s="46">
        <f t="shared" si="29"/>
        <v>0</v>
      </c>
      <c r="Z97" s="46">
        <f t="shared" si="30"/>
        <v>0</v>
      </c>
      <c r="AB97" s="59" t="str" cm="1">
        <f t="array" ref="AB97">IF(G97="nebodované zameranie","ok",IF(AND(OR($D$4="vyberte oblasť",$D$4="")),"ok",IF(AND($D$4&lt;&gt;"",J97=0),"ok",IF(AND($D$4=$Y$15,OR(G97={"a)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technika)"})),"ok",IF(AND($D$4=$Y$16,OR(G97={"a)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97" s="46">
        <f t="shared" si="31"/>
        <v>0</v>
      </c>
      <c r="AD97" s="89"/>
      <c r="AI97" s="46">
        <f t="shared" si="32"/>
        <v>0</v>
      </c>
      <c r="AJ97" s="109" t="str">
        <f t="shared" si="33"/>
        <v/>
      </c>
      <c r="AK97" s="109">
        <f t="shared" si="34"/>
        <v>0</v>
      </c>
      <c r="AL97" s="115">
        <f t="shared" si="35"/>
        <v>0</v>
      </c>
      <c r="AM97" s="46">
        <f t="shared" si="36"/>
        <v>0</v>
      </c>
      <c r="AN97" s="109">
        <f t="shared" si="37"/>
        <v>0</v>
      </c>
      <c r="AO97" s="47">
        <f t="shared" si="38"/>
        <v>0</v>
      </c>
    </row>
    <row r="98" spans="1:41" ht="45" customHeight="1" x14ac:dyDescent="0.2">
      <c r="A98" s="5">
        <v>75</v>
      </c>
      <c r="B98" s="164"/>
      <c r="C98" s="164"/>
      <c r="D98" s="164"/>
      <c r="E98" s="111"/>
      <c r="F98" s="111"/>
      <c r="G98" s="112"/>
      <c r="H98" s="48"/>
      <c r="I98" s="48"/>
      <c r="J98" s="123">
        <f t="shared" si="22"/>
        <v>0</v>
      </c>
      <c r="K98" s="48"/>
      <c r="L98" s="48"/>
      <c r="M98" s="48"/>
      <c r="N98" s="48"/>
      <c r="O98" s="48"/>
      <c r="P98" s="123">
        <f t="shared" si="23"/>
        <v>0</v>
      </c>
      <c r="Q98" s="124" t="str">
        <f t="shared" si="24"/>
        <v/>
      </c>
      <c r="R98" s="125" t="str">
        <f t="shared" si="26"/>
        <v/>
      </c>
      <c r="S98" s="126"/>
      <c r="T98" s="127"/>
      <c r="U98" s="128"/>
      <c r="V98" s="150">
        <f t="shared" si="25"/>
        <v>0</v>
      </c>
      <c r="W98" s="46" t="b">
        <f t="shared" si="27"/>
        <v>0</v>
      </c>
      <c r="X98" s="46">
        <f t="shared" si="28"/>
        <v>0</v>
      </c>
      <c r="Y98" s="46">
        <f t="shared" si="29"/>
        <v>0</v>
      </c>
      <c r="Z98" s="46">
        <f t="shared" si="30"/>
        <v>0</v>
      </c>
      <c r="AB98" s="59" t="str" cm="1">
        <f t="array" ref="AB98">IF(G98="nebodované zameranie","ok",IF(AND(OR($D$4="vyberte oblasť",$D$4="")),"ok",IF(AND($D$4&lt;&gt;"",J98=0),"ok",IF(AND($D$4=$Y$15,OR(G98={"a)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technika)"})),"ok",IF(AND($D$4=$Y$16,OR(G98={"a)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98" s="46">
        <f t="shared" si="31"/>
        <v>0</v>
      </c>
      <c r="AD98" s="89"/>
      <c r="AI98" s="46">
        <f t="shared" si="32"/>
        <v>0</v>
      </c>
      <c r="AJ98" s="109" t="str">
        <f t="shared" si="33"/>
        <v/>
      </c>
      <c r="AK98" s="109">
        <f t="shared" si="34"/>
        <v>0</v>
      </c>
      <c r="AL98" s="115">
        <f t="shared" si="35"/>
        <v>0</v>
      </c>
      <c r="AM98" s="46">
        <f t="shared" si="36"/>
        <v>0</v>
      </c>
      <c r="AN98" s="109">
        <f t="shared" si="37"/>
        <v>0</v>
      </c>
      <c r="AO98" s="47">
        <f t="shared" si="38"/>
        <v>0</v>
      </c>
    </row>
    <row r="99" spans="1:41" ht="45" customHeight="1" x14ac:dyDescent="0.2">
      <c r="A99" s="5">
        <v>76</v>
      </c>
      <c r="B99" s="164"/>
      <c r="C99" s="164"/>
      <c r="D99" s="164"/>
      <c r="E99" s="111"/>
      <c r="F99" s="111"/>
      <c r="G99" s="112"/>
      <c r="H99" s="48"/>
      <c r="I99" s="48"/>
      <c r="J99" s="123">
        <f t="shared" si="22"/>
        <v>0</v>
      </c>
      <c r="K99" s="48"/>
      <c r="L99" s="48"/>
      <c r="M99" s="48"/>
      <c r="N99" s="48"/>
      <c r="O99" s="48"/>
      <c r="P99" s="123">
        <f t="shared" si="23"/>
        <v>0</v>
      </c>
      <c r="Q99" s="124" t="str">
        <f t="shared" si="24"/>
        <v/>
      </c>
      <c r="R99" s="125" t="str">
        <f t="shared" si="26"/>
        <v/>
      </c>
      <c r="S99" s="126"/>
      <c r="T99" s="127"/>
      <c r="U99" s="128"/>
      <c r="V99" s="150">
        <f t="shared" si="25"/>
        <v>0</v>
      </c>
      <c r="W99" s="46" t="b">
        <f t="shared" si="27"/>
        <v>0</v>
      </c>
      <c r="X99" s="46">
        <f t="shared" si="28"/>
        <v>0</v>
      </c>
      <c r="Y99" s="46">
        <f t="shared" si="29"/>
        <v>0</v>
      </c>
      <c r="Z99" s="46">
        <f t="shared" si="30"/>
        <v>0</v>
      </c>
      <c r="AB99" s="59" t="str" cm="1">
        <f t="array" ref="AB99">IF(G99="nebodované zameranie","ok",IF(AND(OR($D$4="vyberte oblasť",$D$4="")),"ok",IF(AND($D$4&lt;&gt;"",J99=0),"ok",IF(AND($D$4=$Y$15,OR(G99={"a)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technika)"})),"ok",IF(AND($D$4=$Y$16,OR(G99={"a)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99" s="46">
        <f t="shared" si="31"/>
        <v>0</v>
      </c>
      <c r="AD99" s="89"/>
      <c r="AI99" s="46">
        <f t="shared" si="32"/>
        <v>0</v>
      </c>
      <c r="AJ99" s="109" t="str">
        <f t="shared" si="33"/>
        <v/>
      </c>
      <c r="AK99" s="109">
        <f t="shared" si="34"/>
        <v>0</v>
      </c>
      <c r="AL99" s="115">
        <f t="shared" si="35"/>
        <v>0</v>
      </c>
      <c r="AM99" s="46">
        <f t="shared" si="36"/>
        <v>0</v>
      </c>
      <c r="AN99" s="109">
        <f t="shared" si="37"/>
        <v>0</v>
      </c>
      <c r="AO99" s="47">
        <f t="shared" si="38"/>
        <v>0</v>
      </c>
    </row>
    <row r="100" spans="1:41" ht="45" customHeight="1" x14ac:dyDescent="0.2">
      <c r="A100" s="5">
        <v>77</v>
      </c>
      <c r="B100" s="164"/>
      <c r="C100" s="164"/>
      <c r="D100" s="164"/>
      <c r="E100" s="111"/>
      <c r="F100" s="111"/>
      <c r="G100" s="112"/>
      <c r="H100" s="48"/>
      <c r="I100" s="48"/>
      <c r="J100" s="123">
        <f t="shared" si="22"/>
        <v>0</v>
      </c>
      <c r="K100" s="48"/>
      <c r="L100" s="48"/>
      <c r="M100" s="48"/>
      <c r="N100" s="48"/>
      <c r="O100" s="48"/>
      <c r="P100" s="123">
        <f t="shared" si="23"/>
        <v>0</v>
      </c>
      <c r="Q100" s="124" t="str">
        <f t="shared" si="24"/>
        <v/>
      </c>
      <c r="R100" s="125" t="str">
        <f t="shared" si="26"/>
        <v/>
      </c>
      <c r="S100" s="126"/>
      <c r="T100" s="127"/>
      <c r="U100" s="128"/>
      <c r="V100" s="150">
        <f t="shared" si="25"/>
        <v>0</v>
      </c>
      <c r="W100" s="46" t="b">
        <f t="shared" si="27"/>
        <v>0</v>
      </c>
      <c r="X100" s="46">
        <f t="shared" si="28"/>
        <v>0</v>
      </c>
      <c r="Y100" s="46">
        <f t="shared" si="29"/>
        <v>0</v>
      </c>
      <c r="Z100" s="46">
        <f t="shared" si="30"/>
        <v>0</v>
      </c>
      <c r="AB100" s="59" t="str" cm="1">
        <f t="array" ref="AB100">IF(G100="nebodované zameranie","ok",IF(AND(OR($D$4="vyberte oblasť",$D$4="")),"ok",IF(AND($D$4&lt;&gt;"",J100=0),"ok",IF(AND($D$4=$Y$15,OR(G100={"a)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technika)"})),"ok",IF(AND($D$4=$Y$16,OR(G100={"a)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00" s="46">
        <f t="shared" si="31"/>
        <v>0</v>
      </c>
      <c r="AD100" s="89"/>
      <c r="AI100" s="46">
        <f t="shared" si="32"/>
        <v>0</v>
      </c>
      <c r="AJ100" s="109" t="str">
        <f t="shared" si="33"/>
        <v/>
      </c>
      <c r="AK100" s="109">
        <f t="shared" si="34"/>
        <v>0</v>
      </c>
      <c r="AL100" s="115">
        <f t="shared" si="35"/>
        <v>0</v>
      </c>
      <c r="AM100" s="46">
        <f t="shared" si="36"/>
        <v>0</v>
      </c>
      <c r="AN100" s="109">
        <f t="shared" si="37"/>
        <v>0</v>
      </c>
      <c r="AO100" s="47">
        <f t="shared" si="38"/>
        <v>0</v>
      </c>
    </row>
    <row r="101" spans="1:41" ht="45" customHeight="1" x14ac:dyDescent="0.2">
      <c r="A101" s="5">
        <v>78</v>
      </c>
      <c r="B101" s="164"/>
      <c r="C101" s="164"/>
      <c r="D101" s="164"/>
      <c r="E101" s="111"/>
      <c r="F101" s="111"/>
      <c r="G101" s="112"/>
      <c r="H101" s="48"/>
      <c r="I101" s="48"/>
      <c r="J101" s="123">
        <f t="shared" si="22"/>
        <v>0</v>
      </c>
      <c r="K101" s="48"/>
      <c r="L101" s="48"/>
      <c r="M101" s="48"/>
      <c r="N101" s="48"/>
      <c r="O101" s="48"/>
      <c r="P101" s="123">
        <f t="shared" si="23"/>
        <v>0</v>
      </c>
      <c r="Q101" s="124" t="str">
        <f t="shared" si="24"/>
        <v/>
      </c>
      <c r="R101" s="125" t="str">
        <f t="shared" si="26"/>
        <v/>
      </c>
      <c r="S101" s="126"/>
      <c r="T101" s="127"/>
      <c r="U101" s="128"/>
      <c r="V101" s="150">
        <f t="shared" si="25"/>
        <v>0</v>
      </c>
      <c r="W101" s="46" t="b">
        <f t="shared" si="27"/>
        <v>0</v>
      </c>
      <c r="X101" s="46">
        <f t="shared" si="28"/>
        <v>0</v>
      </c>
      <c r="Y101" s="46">
        <f t="shared" si="29"/>
        <v>0</v>
      </c>
      <c r="Z101" s="46">
        <f t="shared" si="30"/>
        <v>0</v>
      </c>
      <c r="AB101" s="59" t="str" cm="1">
        <f t="array" ref="AB101">IF(G101="nebodované zameranie","ok",IF(AND(OR($D$4="vyberte oblasť",$D$4="")),"ok",IF(AND($D$4&lt;&gt;"",J101=0),"ok",IF(AND($D$4=$Y$15,OR(G101={"a)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technika)"})),"ok",IF(AND($D$4=$Y$16,OR(G101={"a)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01" s="46">
        <f t="shared" si="31"/>
        <v>0</v>
      </c>
      <c r="AD101" s="89"/>
      <c r="AI101" s="46">
        <f t="shared" si="32"/>
        <v>0</v>
      </c>
      <c r="AJ101" s="109" t="str">
        <f t="shared" si="33"/>
        <v/>
      </c>
      <c r="AK101" s="109">
        <f t="shared" si="34"/>
        <v>0</v>
      </c>
      <c r="AL101" s="115">
        <f t="shared" si="35"/>
        <v>0</v>
      </c>
      <c r="AM101" s="46">
        <f t="shared" si="36"/>
        <v>0</v>
      </c>
      <c r="AN101" s="109">
        <f t="shared" si="37"/>
        <v>0</v>
      </c>
      <c r="AO101" s="47">
        <f t="shared" si="38"/>
        <v>0</v>
      </c>
    </row>
    <row r="102" spans="1:41" ht="45" customHeight="1" x14ac:dyDescent="0.2">
      <c r="A102" s="5">
        <v>79</v>
      </c>
      <c r="B102" s="164"/>
      <c r="C102" s="164"/>
      <c r="D102" s="164"/>
      <c r="E102" s="111"/>
      <c r="F102" s="111"/>
      <c r="G102" s="112"/>
      <c r="H102" s="48"/>
      <c r="I102" s="48"/>
      <c r="J102" s="123">
        <f t="shared" si="22"/>
        <v>0</v>
      </c>
      <c r="K102" s="48"/>
      <c r="L102" s="48"/>
      <c r="M102" s="48"/>
      <c r="N102" s="48"/>
      <c r="O102" s="48"/>
      <c r="P102" s="123">
        <f t="shared" si="23"/>
        <v>0</v>
      </c>
      <c r="Q102" s="124" t="str">
        <f t="shared" si="24"/>
        <v/>
      </c>
      <c r="R102" s="125" t="str">
        <f t="shared" si="26"/>
        <v/>
      </c>
      <c r="S102" s="126"/>
      <c r="T102" s="127"/>
      <c r="U102" s="128"/>
      <c r="V102" s="150">
        <f t="shared" si="25"/>
        <v>0</v>
      </c>
      <c r="W102" s="46" t="b">
        <f t="shared" si="27"/>
        <v>0</v>
      </c>
      <c r="X102" s="46">
        <f t="shared" si="28"/>
        <v>0</v>
      </c>
      <c r="Y102" s="46">
        <f t="shared" si="29"/>
        <v>0</v>
      </c>
      <c r="Z102" s="46">
        <f t="shared" si="30"/>
        <v>0</v>
      </c>
      <c r="AB102" s="59" t="str" cm="1">
        <f t="array" ref="AB102">IF(G102="nebodované zameranie","ok",IF(AND(OR($D$4="vyberte oblasť",$D$4="")),"ok",IF(AND($D$4&lt;&gt;"",J102=0),"ok",IF(AND($D$4=$Y$15,OR(G102={"a)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technika)"})),"ok",IF(AND($D$4=$Y$16,OR(G102={"a)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02" s="46">
        <f t="shared" si="31"/>
        <v>0</v>
      </c>
      <c r="AD102" s="89"/>
      <c r="AI102" s="46">
        <f t="shared" si="32"/>
        <v>0</v>
      </c>
      <c r="AJ102" s="109" t="str">
        <f t="shared" si="33"/>
        <v/>
      </c>
      <c r="AK102" s="109">
        <f t="shared" si="34"/>
        <v>0</v>
      </c>
      <c r="AL102" s="115">
        <f t="shared" si="35"/>
        <v>0</v>
      </c>
      <c r="AM102" s="46">
        <f t="shared" si="36"/>
        <v>0</v>
      </c>
      <c r="AN102" s="109">
        <f t="shared" si="37"/>
        <v>0</v>
      </c>
      <c r="AO102" s="47">
        <f t="shared" si="38"/>
        <v>0</v>
      </c>
    </row>
    <row r="103" spans="1:41" ht="45" customHeight="1" x14ac:dyDescent="0.2">
      <c r="A103" s="5">
        <v>80</v>
      </c>
      <c r="B103" s="164"/>
      <c r="C103" s="164"/>
      <c r="D103" s="164"/>
      <c r="E103" s="111"/>
      <c r="F103" s="111"/>
      <c r="G103" s="112"/>
      <c r="H103" s="48"/>
      <c r="I103" s="48"/>
      <c r="J103" s="123">
        <f t="shared" si="22"/>
        <v>0</v>
      </c>
      <c r="K103" s="48"/>
      <c r="L103" s="48"/>
      <c r="M103" s="48"/>
      <c r="N103" s="48"/>
      <c r="O103" s="48"/>
      <c r="P103" s="123">
        <f t="shared" si="23"/>
        <v>0</v>
      </c>
      <c r="Q103" s="124" t="str">
        <f t="shared" si="24"/>
        <v/>
      </c>
      <c r="R103" s="125" t="str">
        <f t="shared" si="26"/>
        <v/>
      </c>
      <c r="S103" s="126"/>
      <c r="T103" s="127"/>
      <c r="U103" s="128"/>
      <c r="V103" s="150">
        <f t="shared" si="25"/>
        <v>0</v>
      </c>
      <c r="W103" s="46" t="b">
        <f t="shared" si="27"/>
        <v>0</v>
      </c>
      <c r="X103" s="46">
        <f t="shared" si="28"/>
        <v>0</v>
      </c>
      <c r="Y103" s="46">
        <f t="shared" si="29"/>
        <v>0</v>
      </c>
      <c r="Z103" s="46">
        <f t="shared" si="30"/>
        <v>0</v>
      </c>
      <c r="AB103" s="59" t="str" cm="1">
        <f t="array" ref="AB103">IF(G103="nebodované zameranie","ok",IF(AND(OR($D$4="vyberte oblasť",$D$4="")),"ok",IF(AND($D$4&lt;&gt;"",J103=0),"ok",IF(AND($D$4=$Y$15,OR(G103={"a)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technika)"})),"ok",IF(AND($D$4=$Y$16,OR(G103={"a)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03" s="46">
        <f t="shared" si="31"/>
        <v>0</v>
      </c>
      <c r="AD103" s="89"/>
      <c r="AI103" s="46">
        <f t="shared" si="32"/>
        <v>0</v>
      </c>
      <c r="AJ103" s="109" t="str">
        <f t="shared" si="33"/>
        <v/>
      </c>
      <c r="AK103" s="109">
        <f t="shared" si="34"/>
        <v>0</v>
      </c>
      <c r="AL103" s="115">
        <f t="shared" si="35"/>
        <v>0</v>
      </c>
      <c r="AM103" s="46">
        <f t="shared" si="36"/>
        <v>0</v>
      </c>
      <c r="AN103" s="109">
        <f t="shared" si="37"/>
        <v>0</v>
      </c>
      <c r="AO103" s="47">
        <f t="shared" si="38"/>
        <v>0</v>
      </c>
    </row>
    <row r="104" spans="1:41" ht="45" customHeight="1" x14ac:dyDescent="0.2">
      <c r="A104" s="5">
        <v>81</v>
      </c>
      <c r="B104" s="164"/>
      <c r="C104" s="164"/>
      <c r="D104" s="164"/>
      <c r="E104" s="111"/>
      <c r="F104" s="111"/>
      <c r="G104" s="112"/>
      <c r="H104" s="48"/>
      <c r="I104" s="48"/>
      <c r="J104" s="123">
        <f t="shared" si="22"/>
        <v>0</v>
      </c>
      <c r="K104" s="48"/>
      <c r="L104" s="48"/>
      <c r="M104" s="48"/>
      <c r="N104" s="48"/>
      <c r="O104" s="48"/>
      <c r="P104" s="123">
        <f t="shared" si="23"/>
        <v>0</v>
      </c>
      <c r="Q104" s="124" t="str">
        <f t="shared" si="24"/>
        <v/>
      </c>
      <c r="R104" s="125" t="str">
        <f t="shared" si="26"/>
        <v/>
      </c>
      <c r="S104" s="126"/>
      <c r="T104" s="127"/>
      <c r="U104" s="128"/>
      <c r="V104" s="150">
        <f t="shared" si="25"/>
        <v>0</v>
      </c>
      <c r="W104" s="46" t="b">
        <f t="shared" si="27"/>
        <v>0</v>
      </c>
      <c r="X104" s="46">
        <f t="shared" si="28"/>
        <v>0</v>
      </c>
      <c r="Y104" s="46">
        <f t="shared" si="29"/>
        <v>0</v>
      </c>
      <c r="Z104" s="46">
        <f t="shared" si="30"/>
        <v>0</v>
      </c>
      <c r="AB104" s="59" t="str" cm="1">
        <f t="array" ref="AB104">IF(G104="nebodované zameranie","ok",IF(AND(OR($D$4="vyberte oblasť",$D$4="")),"ok",IF(AND($D$4&lt;&gt;"",J104=0),"ok",IF(AND($D$4=$Y$15,OR(G104={"a)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technika)"})),"ok",IF(AND($D$4=$Y$16,OR(G104={"a)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04" s="46">
        <f t="shared" si="31"/>
        <v>0</v>
      </c>
      <c r="AD104" s="89"/>
      <c r="AI104" s="46">
        <f t="shared" si="32"/>
        <v>0</v>
      </c>
      <c r="AJ104" s="109" t="str">
        <f t="shared" si="33"/>
        <v/>
      </c>
      <c r="AK104" s="109">
        <f t="shared" si="34"/>
        <v>0</v>
      </c>
      <c r="AL104" s="115">
        <f t="shared" si="35"/>
        <v>0</v>
      </c>
      <c r="AM104" s="46">
        <f t="shared" si="36"/>
        <v>0</v>
      </c>
      <c r="AN104" s="109">
        <f t="shared" si="37"/>
        <v>0</v>
      </c>
      <c r="AO104" s="47">
        <f t="shared" si="38"/>
        <v>0</v>
      </c>
    </row>
    <row r="105" spans="1:41" ht="45" customHeight="1" x14ac:dyDescent="0.2">
      <c r="A105" s="5">
        <v>82</v>
      </c>
      <c r="B105" s="164"/>
      <c r="C105" s="164"/>
      <c r="D105" s="164"/>
      <c r="E105" s="111"/>
      <c r="F105" s="111"/>
      <c r="G105" s="112"/>
      <c r="H105" s="48"/>
      <c r="I105" s="48"/>
      <c r="J105" s="123">
        <f t="shared" si="22"/>
        <v>0</v>
      </c>
      <c r="K105" s="48"/>
      <c r="L105" s="48"/>
      <c r="M105" s="48"/>
      <c r="N105" s="48"/>
      <c r="O105" s="48"/>
      <c r="P105" s="123">
        <f t="shared" si="23"/>
        <v>0</v>
      </c>
      <c r="Q105" s="124" t="str">
        <f t="shared" si="24"/>
        <v/>
      </c>
      <c r="R105" s="125" t="str">
        <f t="shared" si="26"/>
        <v/>
      </c>
      <c r="S105" s="126"/>
      <c r="T105" s="127"/>
      <c r="U105" s="128"/>
      <c r="V105" s="150">
        <f t="shared" si="25"/>
        <v>0</v>
      </c>
      <c r="W105" s="46" t="b">
        <f t="shared" si="27"/>
        <v>0</v>
      </c>
      <c r="X105" s="46">
        <f t="shared" si="28"/>
        <v>0</v>
      </c>
      <c r="Y105" s="46">
        <f t="shared" si="29"/>
        <v>0</v>
      </c>
      <c r="Z105" s="46">
        <f t="shared" si="30"/>
        <v>0</v>
      </c>
      <c r="AB105" s="59" t="str" cm="1">
        <f t="array" ref="AB105">IF(G105="nebodované zameranie","ok",IF(AND(OR($D$4="vyberte oblasť",$D$4="")),"ok",IF(AND($D$4&lt;&gt;"",J105=0),"ok",IF(AND($D$4=$Y$15,OR(G105={"a)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technika)"})),"ok",IF(AND($D$4=$Y$16,OR(G105={"a)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05" s="46">
        <f t="shared" si="31"/>
        <v>0</v>
      </c>
      <c r="AD105" s="89"/>
      <c r="AI105" s="46">
        <f t="shared" si="32"/>
        <v>0</v>
      </c>
      <c r="AJ105" s="109" t="str">
        <f t="shared" si="33"/>
        <v/>
      </c>
      <c r="AK105" s="109">
        <f t="shared" si="34"/>
        <v>0</v>
      </c>
      <c r="AL105" s="115">
        <f t="shared" si="35"/>
        <v>0</v>
      </c>
      <c r="AM105" s="46">
        <f t="shared" si="36"/>
        <v>0</v>
      </c>
      <c r="AN105" s="109">
        <f t="shared" si="37"/>
        <v>0</v>
      </c>
      <c r="AO105" s="47">
        <f t="shared" si="38"/>
        <v>0</v>
      </c>
    </row>
    <row r="106" spans="1:41" ht="45" customHeight="1" x14ac:dyDescent="0.2">
      <c r="A106" s="5">
        <v>83</v>
      </c>
      <c r="B106" s="164"/>
      <c r="C106" s="164"/>
      <c r="D106" s="164"/>
      <c r="E106" s="111"/>
      <c r="F106" s="111"/>
      <c r="G106" s="112"/>
      <c r="H106" s="48"/>
      <c r="I106" s="48"/>
      <c r="J106" s="123">
        <f t="shared" si="22"/>
        <v>0</v>
      </c>
      <c r="K106" s="48"/>
      <c r="L106" s="48"/>
      <c r="M106" s="48"/>
      <c r="N106" s="48"/>
      <c r="O106" s="48"/>
      <c r="P106" s="123">
        <f t="shared" si="23"/>
        <v>0</v>
      </c>
      <c r="Q106" s="124" t="str">
        <f t="shared" si="24"/>
        <v/>
      </c>
      <c r="R106" s="125" t="str">
        <f t="shared" si="26"/>
        <v/>
      </c>
      <c r="S106" s="126"/>
      <c r="T106" s="127"/>
      <c r="U106" s="128"/>
      <c r="V106" s="150">
        <f t="shared" si="25"/>
        <v>0</v>
      </c>
      <c r="W106" s="46" t="b">
        <f t="shared" si="27"/>
        <v>0</v>
      </c>
      <c r="X106" s="46">
        <f t="shared" si="28"/>
        <v>0</v>
      </c>
      <c r="Y106" s="46">
        <f t="shared" si="29"/>
        <v>0</v>
      </c>
      <c r="Z106" s="46">
        <f t="shared" si="30"/>
        <v>0</v>
      </c>
      <c r="AB106" s="59" t="str" cm="1">
        <f t="array" ref="AB106">IF(G106="nebodované zameranie","ok",IF(AND(OR($D$4="vyberte oblasť",$D$4="")),"ok",IF(AND($D$4&lt;&gt;"",J106=0),"ok",IF(AND($D$4=$Y$15,OR(G106={"a)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technika)"})),"ok",IF(AND($D$4=$Y$16,OR(G106={"a)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06" s="46">
        <f t="shared" si="31"/>
        <v>0</v>
      </c>
      <c r="AD106" s="89"/>
      <c r="AI106" s="46">
        <f t="shared" si="32"/>
        <v>0</v>
      </c>
      <c r="AJ106" s="109" t="str">
        <f t="shared" si="33"/>
        <v/>
      </c>
      <c r="AK106" s="109">
        <f t="shared" si="34"/>
        <v>0</v>
      </c>
      <c r="AL106" s="115">
        <f t="shared" si="35"/>
        <v>0</v>
      </c>
      <c r="AM106" s="46">
        <f t="shared" si="36"/>
        <v>0</v>
      </c>
      <c r="AN106" s="109">
        <f t="shared" si="37"/>
        <v>0</v>
      </c>
      <c r="AO106" s="47">
        <f t="shared" si="38"/>
        <v>0</v>
      </c>
    </row>
    <row r="107" spans="1:41" ht="45" customHeight="1" x14ac:dyDescent="0.2">
      <c r="A107" s="5">
        <v>84</v>
      </c>
      <c r="B107" s="164"/>
      <c r="C107" s="164"/>
      <c r="D107" s="164"/>
      <c r="E107" s="111"/>
      <c r="F107" s="111"/>
      <c r="G107" s="112"/>
      <c r="H107" s="48"/>
      <c r="I107" s="48"/>
      <c r="J107" s="123">
        <f t="shared" si="22"/>
        <v>0</v>
      </c>
      <c r="K107" s="48"/>
      <c r="L107" s="48"/>
      <c r="M107" s="48"/>
      <c r="N107" s="48"/>
      <c r="O107" s="48"/>
      <c r="P107" s="123">
        <f t="shared" si="23"/>
        <v>0</v>
      </c>
      <c r="Q107" s="124" t="str">
        <f t="shared" si="24"/>
        <v/>
      </c>
      <c r="R107" s="125" t="str">
        <f t="shared" si="26"/>
        <v/>
      </c>
      <c r="S107" s="126"/>
      <c r="T107" s="127"/>
      <c r="U107" s="128"/>
      <c r="V107" s="150">
        <f t="shared" si="25"/>
        <v>0</v>
      </c>
      <c r="W107" s="46" t="b">
        <f t="shared" si="27"/>
        <v>0</v>
      </c>
      <c r="X107" s="46">
        <f t="shared" si="28"/>
        <v>0</v>
      </c>
      <c r="Y107" s="46">
        <f t="shared" si="29"/>
        <v>0</v>
      </c>
      <c r="Z107" s="46">
        <f t="shared" si="30"/>
        <v>0</v>
      </c>
      <c r="AB107" s="59" t="str" cm="1">
        <f t="array" ref="AB107">IF(G107="nebodované zameranie","ok",IF(AND(OR($D$4="vyberte oblasť",$D$4="")),"ok",IF(AND($D$4&lt;&gt;"",J107=0),"ok",IF(AND($D$4=$Y$15,OR(G107={"a)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technika)"})),"ok",IF(AND($D$4=$Y$16,OR(G107={"a)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07" s="46">
        <f t="shared" si="31"/>
        <v>0</v>
      </c>
      <c r="AD107" s="89"/>
      <c r="AI107" s="46">
        <f t="shared" si="32"/>
        <v>0</v>
      </c>
      <c r="AJ107" s="109" t="str">
        <f t="shared" si="33"/>
        <v/>
      </c>
      <c r="AK107" s="109">
        <f t="shared" si="34"/>
        <v>0</v>
      </c>
      <c r="AL107" s="115">
        <f t="shared" si="35"/>
        <v>0</v>
      </c>
      <c r="AM107" s="46">
        <f t="shared" si="36"/>
        <v>0</v>
      </c>
      <c r="AN107" s="109">
        <f t="shared" si="37"/>
        <v>0</v>
      </c>
      <c r="AO107" s="47">
        <f t="shared" si="38"/>
        <v>0</v>
      </c>
    </row>
    <row r="108" spans="1:41" ht="45" customHeight="1" x14ac:dyDescent="0.2">
      <c r="A108" s="5">
        <v>85</v>
      </c>
      <c r="B108" s="164"/>
      <c r="C108" s="164"/>
      <c r="D108" s="164"/>
      <c r="E108" s="111"/>
      <c r="F108" s="111"/>
      <c r="G108" s="112"/>
      <c r="H108" s="48"/>
      <c r="I108" s="48"/>
      <c r="J108" s="123">
        <f t="shared" si="22"/>
        <v>0</v>
      </c>
      <c r="K108" s="48"/>
      <c r="L108" s="48"/>
      <c r="M108" s="48"/>
      <c r="N108" s="48"/>
      <c r="O108" s="48"/>
      <c r="P108" s="123">
        <f t="shared" si="23"/>
        <v>0</v>
      </c>
      <c r="Q108" s="124" t="str">
        <f t="shared" si="24"/>
        <v/>
      </c>
      <c r="R108" s="125" t="str">
        <f t="shared" si="26"/>
        <v/>
      </c>
      <c r="S108" s="126"/>
      <c r="T108" s="127"/>
      <c r="U108" s="128"/>
      <c r="V108" s="150">
        <f t="shared" si="25"/>
        <v>0</v>
      </c>
      <c r="W108" s="46" t="b">
        <f t="shared" si="27"/>
        <v>0</v>
      </c>
      <c r="X108" s="46">
        <f t="shared" si="28"/>
        <v>0</v>
      </c>
      <c r="Y108" s="46">
        <f t="shared" si="29"/>
        <v>0</v>
      </c>
      <c r="Z108" s="46">
        <f t="shared" si="30"/>
        <v>0</v>
      </c>
      <c r="AB108" s="59" t="str" cm="1">
        <f t="array" ref="AB108">IF(G108="nebodované zameranie","ok",IF(AND(OR($D$4="vyberte oblasť",$D$4="")),"ok",IF(AND($D$4&lt;&gt;"",J108=0),"ok",IF(AND($D$4=$Y$15,OR(G108={"a)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technika)"})),"ok",IF(AND($D$4=$Y$16,OR(G108={"a)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08" s="46">
        <f t="shared" si="31"/>
        <v>0</v>
      </c>
      <c r="AD108" s="89"/>
      <c r="AI108" s="46">
        <f t="shared" si="32"/>
        <v>0</v>
      </c>
      <c r="AJ108" s="109" t="str">
        <f t="shared" si="33"/>
        <v/>
      </c>
      <c r="AK108" s="109">
        <f t="shared" si="34"/>
        <v>0</v>
      </c>
      <c r="AL108" s="115">
        <f t="shared" si="35"/>
        <v>0</v>
      </c>
      <c r="AM108" s="46">
        <f t="shared" si="36"/>
        <v>0</v>
      </c>
      <c r="AN108" s="109">
        <f t="shared" si="37"/>
        <v>0</v>
      </c>
      <c r="AO108" s="47">
        <f t="shared" si="38"/>
        <v>0</v>
      </c>
    </row>
    <row r="109" spans="1:41" ht="45" customHeight="1" x14ac:dyDescent="0.2">
      <c r="A109" s="5">
        <v>86</v>
      </c>
      <c r="B109" s="164"/>
      <c r="C109" s="164"/>
      <c r="D109" s="164"/>
      <c r="E109" s="111"/>
      <c r="F109" s="111"/>
      <c r="G109" s="112"/>
      <c r="H109" s="48"/>
      <c r="I109" s="48"/>
      <c r="J109" s="123">
        <f t="shared" si="22"/>
        <v>0</v>
      </c>
      <c r="K109" s="48"/>
      <c r="L109" s="48"/>
      <c r="M109" s="48"/>
      <c r="N109" s="48"/>
      <c r="O109" s="48"/>
      <c r="P109" s="123">
        <f t="shared" si="23"/>
        <v>0</v>
      </c>
      <c r="Q109" s="124" t="str">
        <f t="shared" si="24"/>
        <v/>
      </c>
      <c r="R109" s="125" t="str">
        <f t="shared" si="26"/>
        <v/>
      </c>
      <c r="S109" s="126"/>
      <c r="T109" s="127"/>
      <c r="U109" s="128"/>
      <c r="V109" s="150">
        <f t="shared" si="25"/>
        <v>0</v>
      </c>
      <c r="W109" s="46" t="b">
        <f t="shared" si="27"/>
        <v>0</v>
      </c>
      <c r="X109" s="46">
        <f t="shared" si="28"/>
        <v>0</v>
      </c>
      <c r="Y109" s="46">
        <f t="shared" si="29"/>
        <v>0</v>
      </c>
      <c r="Z109" s="46">
        <f t="shared" si="30"/>
        <v>0</v>
      </c>
      <c r="AB109" s="59" t="str" cm="1">
        <f t="array" ref="AB109">IF(G109="nebodované zameranie","ok",IF(AND(OR($D$4="vyberte oblasť",$D$4="")),"ok",IF(AND($D$4&lt;&gt;"",J109=0),"ok",IF(AND($D$4=$Y$15,OR(G109={"a)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technika)"})),"ok",IF(AND($D$4=$Y$16,OR(G109={"a)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09" s="46">
        <f t="shared" si="31"/>
        <v>0</v>
      </c>
      <c r="AD109" s="89"/>
      <c r="AI109" s="46">
        <f t="shared" si="32"/>
        <v>0</v>
      </c>
      <c r="AJ109" s="109" t="str">
        <f t="shared" si="33"/>
        <v/>
      </c>
      <c r="AK109" s="109">
        <f t="shared" si="34"/>
        <v>0</v>
      </c>
      <c r="AL109" s="115">
        <f t="shared" si="35"/>
        <v>0</v>
      </c>
      <c r="AM109" s="46">
        <f t="shared" si="36"/>
        <v>0</v>
      </c>
      <c r="AN109" s="109">
        <f t="shared" si="37"/>
        <v>0</v>
      </c>
      <c r="AO109" s="47">
        <f t="shared" si="38"/>
        <v>0</v>
      </c>
    </row>
    <row r="110" spans="1:41" ht="45" customHeight="1" x14ac:dyDescent="0.2">
      <c r="A110" s="5">
        <v>87</v>
      </c>
      <c r="B110" s="164"/>
      <c r="C110" s="164"/>
      <c r="D110" s="164"/>
      <c r="E110" s="111"/>
      <c r="F110" s="111"/>
      <c r="G110" s="112"/>
      <c r="H110" s="48"/>
      <c r="I110" s="48"/>
      <c r="J110" s="123">
        <f t="shared" si="22"/>
        <v>0</v>
      </c>
      <c r="K110" s="48"/>
      <c r="L110" s="48"/>
      <c r="M110" s="48"/>
      <c r="N110" s="48"/>
      <c r="O110" s="48"/>
      <c r="P110" s="123">
        <f t="shared" si="23"/>
        <v>0</v>
      </c>
      <c r="Q110" s="124" t="str">
        <f t="shared" si="24"/>
        <v/>
      </c>
      <c r="R110" s="125" t="str">
        <f t="shared" si="26"/>
        <v/>
      </c>
      <c r="S110" s="126"/>
      <c r="T110" s="127"/>
      <c r="U110" s="128"/>
      <c r="V110" s="150">
        <f t="shared" si="25"/>
        <v>0</v>
      </c>
      <c r="W110" s="46" t="b">
        <f t="shared" si="27"/>
        <v>0</v>
      </c>
      <c r="X110" s="46">
        <f t="shared" si="28"/>
        <v>0</v>
      </c>
      <c r="Y110" s="46">
        <f t="shared" si="29"/>
        <v>0</v>
      </c>
      <c r="Z110" s="46">
        <f t="shared" si="30"/>
        <v>0</v>
      </c>
      <c r="AB110" s="59" t="str" cm="1">
        <f t="array" ref="AB110">IF(G110="nebodované zameranie","ok",IF(AND(OR($D$4="vyberte oblasť",$D$4="")),"ok",IF(AND($D$4&lt;&gt;"",J110=0),"ok",IF(AND($D$4=$Y$15,OR(G110={"a)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technika)"})),"ok",IF(AND($D$4=$Y$16,OR(G110={"a)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10" s="46">
        <f t="shared" si="31"/>
        <v>0</v>
      </c>
      <c r="AD110" s="89"/>
      <c r="AI110" s="46">
        <f t="shared" si="32"/>
        <v>0</v>
      </c>
      <c r="AJ110" s="109" t="str">
        <f t="shared" si="33"/>
        <v/>
      </c>
      <c r="AK110" s="109">
        <f t="shared" si="34"/>
        <v>0</v>
      </c>
      <c r="AL110" s="115">
        <f t="shared" si="35"/>
        <v>0</v>
      </c>
      <c r="AM110" s="46">
        <f t="shared" si="36"/>
        <v>0</v>
      </c>
      <c r="AN110" s="109">
        <f t="shared" si="37"/>
        <v>0</v>
      </c>
      <c r="AO110" s="47">
        <f t="shared" si="38"/>
        <v>0</v>
      </c>
    </row>
    <row r="111" spans="1:41" ht="45" customHeight="1" x14ac:dyDescent="0.2">
      <c r="A111" s="5">
        <v>88</v>
      </c>
      <c r="B111" s="164"/>
      <c r="C111" s="164"/>
      <c r="D111" s="164"/>
      <c r="E111" s="111"/>
      <c r="F111" s="111"/>
      <c r="G111" s="112"/>
      <c r="H111" s="48"/>
      <c r="I111" s="48"/>
      <c r="J111" s="123">
        <f t="shared" si="22"/>
        <v>0</v>
      </c>
      <c r="K111" s="48"/>
      <c r="L111" s="48"/>
      <c r="M111" s="48"/>
      <c r="N111" s="48"/>
      <c r="O111" s="48"/>
      <c r="P111" s="123">
        <f t="shared" si="23"/>
        <v>0</v>
      </c>
      <c r="Q111" s="124" t="str">
        <f t="shared" si="24"/>
        <v/>
      </c>
      <c r="R111" s="125" t="str">
        <f t="shared" si="26"/>
        <v/>
      </c>
      <c r="S111" s="126"/>
      <c r="T111" s="127"/>
      <c r="U111" s="128"/>
      <c r="V111" s="150">
        <f t="shared" si="25"/>
        <v>0</v>
      </c>
      <c r="W111" s="46" t="b">
        <f t="shared" si="27"/>
        <v>0</v>
      </c>
      <c r="X111" s="46">
        <f t="shared" si="28"/>
        <v>0</v>
      </c>
      <c r="Y111" s="46">
        <f t="shared" si="29"/>
        <v>0</v>
      </c>
      <c r="Z111" s="46">
        <f t="shared" si="30"/>
        <v>0</v>
      </c>
      <c r="AB111" s="59" t="str" cm="1">
        <f t="array" ref="AB111">IF(G111="nebodované zameranie","ok",IF(AND(OR($D$4="vyberte oblasť",$D$4="")),"ok",IF(AND($D$4&lt;&gt;"",J111=0),"ok",IF(AND($D$4=$Y$15,OR(G111={"a)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technika)"})),"ok",IF(AND($D$4=$Y$16,OR(G111={"a)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11" s="46">
        <f t="shared" si="31"/>
        <v>0</v>
      </c>
      <c r="AD111" s="89"/>
      <c r="AI111" s="46">
        <f t="shared" si="32"/>
        <v>0</v>
      </c>
      <c r="AJ111" s="109" t="str">
        <f t="shared" si="33"/>
        <v/>
      </c>
      <c r="AK111" s="109">
        <f t="shared" si="34"/>
        <v>0</v>
      </c>
      <c r="AL111" s="115">
        <f t="shared" si="35"/>
        <v>0</v>
      </c>
      <c r="AM111" s="46">
        <f t="shared" si="36"/>
        <v>0</v>
      </c>
      <c r="AN111" s="109">
        <f t="shared" si="37"/>
        <v>0</v>
      </c>
      <c r="AO111" s="47">
        <f t="shared" si="38"/>
        <v>0</v>
      </c>
    </row>
    <row r="112" spans="1:41" ht="45" customHeight="1" x14ac:dyDescent="0.2">
      <c r="A112" s="5">
        <v>89</v>
      </c>
      <c r="B112" s="164"/>
      <c r="C112" s="164"/>
      <c r="D112" s="164"/>
      <c r="E112" s="111"/>
      <c r="F112" s="111"/>
      <c r="G112" s="112"/>
      <c r="H112" s="48"/>
      <c r="I112" s="48"/>
      <c r="J112" s="123">
        <f t="shared" si="22"/>
        <v>0</v>
      </c>
      <c r="K112" s="48"/>
      <c r="L112" s="48"/>
      <c r="M112" s="48"/>
      <c r="N112" s="48"/>
      <c r="O112" s="48"/>
      <c r="P112" s="123">
        <f t="shared" si="23"/>
        <v>0</v>
      </c>
      <c r="Q112" s="124" t="str">
        <f t="shared" si="24"/>
        <v/>
      </c>
      <c r="R112" s="125" t="str">
        <f t="shared" si="26"/>
        <v/>
      </c>
      <c r="S112" s="126"/>
      <c r="T112" s="127"/>
      <c r="U112" s="128"/>
      <c r="V112" s="150">
        <f t="shared" si="25"/>
        <v>0</v>
      </c>
      <c r="W112" s="46" t="b">
        <f t="shared" si="27"/>
        <v>0</v>
      </c>
      <c r="X112" s="46">
        <f t="shared" si="28"/>
        <v>0</v>
      </c>
      <c r="Y112" s="46">
        <f t="shared" si="29"/>
        <v>0</v>
      </c>
      <c r="Z112" s="46">
        <f t="shared" si="30"/>
        <v>0</v>
      </c>
      <c r="AB112" s="59" t="str" cm="1">
        <f t="array" ref="AB112">IF(G112="nebodované zameranie","ok",IF(AND(OR($D$4="vyberte oblasť",$D$4="")),"ok",IF(AND($D$4&lt;&gt;"",J112=0),"ok",IF(AND($D$4=$Y$15,OR(G112={"a)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technika)"})),"ok",IF(AND($D$4=$Y$16,OR(G112={"a)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12" s="46">
        <f t="shared" si="31"/>
        <v>0</v>
      </c>
      <c r="AI112" s="46">
        <f t="shared" si="32"/>
        <v>0</v>
      </c>
      <c r="AJ112" s="109" t="str">
        <f t="shared" si="33"/>
        <v/>
      </c>
      <c r="AK112" s="109">
        <f t="shared" si="34"/>
        <v>0</v>
      </c>
      <c r="AL112" s="115">
        <f t="shared" si="35"/>
        <v>0</v>
      </c>
      <c r="AM112" s="46">
        <f t="shared" si="36"/>
        <v>0</v>
      </c>
      <c r="AN112" s="109">
        <f t="shared" si="37"/>
        <v>0</v>
      </c>
      <c r="AO112" s="47">
        <f t="shared" si="38"/>
        <v>0</v>
      </c>
    </row>
    <row r="113" spans="1:41" ht="45" customHeight="1" x14ac:dyDescent="0.2">
      <c r="A113" s="5">
        <v>90</v>
      </c>
      <c r="B113" s="164"/>
      <c r="C113" s="164"/>
      <c r="D113" s="164"/>
      <c r="E113" s="111"/>
      <c r="F113" s="111"/>
      <c r="G113" s="112"/>
      <c r="H113" s="48"/>
      <c r="I113" s="48"/>
      <c r="J113" s="123">
        <f t="shared" si="22"/>
        <v>0</v>
      </c>
      <c r="K113" s="48"/>
      <c r="L113" s="48"/>
      <c r="M113" s="48"/>
      <c r="N113" s="48"/>
      <c r="O113" s="48"/>
      <c r="P113" s="123">
        <f t="shared" si="23"/>
        <v>0</v>
      </c>
      <c r="Q113" s="124" t="str">
        <f t="shared" si="24"/>
        <v/>
      </c>
      <c r="R113" s="125" t="str">
        <f t="shared" si="26"/>
        <v/>
      </c>
      <c r="S113" s="126"/>
      <c r="T113" s="127"/>
      <c r="U113" s="128"/>
      <c r="V113" s="150">
        <f t="shared" si="25"/>
        <v>0</v>
      </c>
      <c r="W113" s="46" t="b">
        <f t="shared" si="27"/>
        <v>0</v>
      </c>
      <c r="X113" s="46">
        <f t="shared" si="28"/>
        <v>0</v>
      </c>
      <c r="Y113" s="46">
        <f t="shared" si="29"/>
        <v>0</v>
      </c>
      <c r="Z113" s="46">
        <f t="shared" si="30"/>
        <v>0</v>
      </c>
      <c r="AB113" s="59" t="str" cm="1">
        <f t="array" ref="AB113">IF(G113="nebodované zameranie","ok",IF(AND(OR($D$4="vyberte oblasť",$D$4="")),"ok",IF(AND($D$4&lt;&gt;"",J113=0),"ok",IF(AND($D$4=$Y$15,OR(G113={"a)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technika)"})),"ok",IF(AND($D$4=$Y$16,OR(G113={"a)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13" s="46">
        <f t="shared" si="31"/>
        <v>0</v>
      </c>
      <c r="AI113" s="46">
        <f t="shared" si="32"/>
        <v>0</v>
      </c>
      <c r="AJ113" s="109" t="str">
        <f t="shared" si="33"/>
        <v/>
      </c>
      <c r="AK113" s="109">
        <f t="shared" si="34"/>
        <v>0</v>
      </c>
      <c r="AL113" s="115">
        <f t="shared" si="35"/>
        <v>0</v>
      </c>
      <c r="AM113" s="46">
        <f t="shared" si="36"/>
        <v>0</v>
      </c>
      <c r="AN113" s="109">
        <f t="shared" si="37"/>
        <v>0</v>
      </c>
      <c r="AO113" s="47">
        <f t="shared" si="38"/>
        <v>0</v>
      </c>
    </row>
    <row r="114" spans="1:41" ht="45" customHeight="1" x14ac:dyDescent="0.2">
      <c r="A114" s="5">
        <v>91</v>
      </c>
      <c r="B114" s="164"/>
      <c r="C114" s="164"/>
      <c r="D114" s="164"/>
      <c r="E114" s="111"/>
      <c r="F114" s="111"/>
      <c r="G114" s="112"/>
      <c r="H114" s="48"/>
      <c r="I114" s="48"/>
      <c r="J114" s="123">
        <f t="shared" si="22"/>
        <v>0</v>
      </c>
      <c r="K114" s="48"/>
      <c r="L114" s="48"/>
      <c r="M114" s="48"/>
      <c r="N114" s="48"/>
      <c r="O114" s="48"/>
      <c r="P114" s="123">
        <f t="shared" si="23"/>
        <v>0</v>
      </c>
      <c r="Q114" s="124" t="str">
        <f t="shared" si="24"/>
        <v/>
      </c>
      <c r="R114" s="125" t="str">
        <f t="shared" si="26"/>
        <v/>
      </c>
      <c r="S114" s="126"/>
      <c r="T114" s="127"/>
      <c r="U114" s="128"/>
      <c r="V114" s="150">
        <f t="shared" si="25"/>
        <v>0</v>
      </c>
      <c r="W114" s="46" t="b">
        <f t="shared" si="27"/>
        <v>0</v>
      </c>
      <c r="X114" s="46">
        <f t="shared" si="28"/>
        <v>0</v>
      </c>
      <c r="Y114" s="46">
        <f t="shared" si="29"/>
        <v>0</v>
      </c>
      <c r="Z114" s="46">
        <f t="shared" si="30"/>
        <v>0</v>
      </c>
      <c r="AB114" s="59" t="str" cm="1">
        <f t="array" ref="AB114">IF(G114="nebodované zameranie","ok",IF(AND(OR($D$4="vyberte oblasť",$D$4="")),"ok",IF(AND($D$4&lt;&gt;"",J114=0),"ok",IF(AND($D$4=$Y$15,OR(G114={"a)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technika)"})),"ok",IF(AND($D$4=$Y$16,OR(G114={"a)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14" s="46">
        <f t="shared" si="31"/>
        <v>0</v>
      </c>
      <c r="AI114" s="46">
        <f t="shared" si="32"/>
        <v>0</v>
      </c>
      <c r="AJ114" s="109" t="str">
        <f t="shared" si="33"/>
        <v/>
      </c>
      <c r="AK114" s="109">
        <f t="shared" si="34"/>
        <v>0</v>
      </c>
      <c r="AL114" s="115">
        <f t="shared" si="35"/>
        <v>0</v>
      </c>
      <c r="AM114" s="46">
        <f t="shared" si="36"/>
        <v>0</v>
      </c>
      <c r="AN114" s="109">
        <f t="shared" si="37"/>
        <v>0</v>
      </c>
      <c r="AO114" s="47">
        <f t="shared" si="38"/>
        <v>0</v>
      </c>
    </row>
    <row r="115" spans="1:41" ht="45" customHeight="1" x14ac:dyDescent="0.2">
      <c r="A115" s="5">
        <v>92</v>
      </c>
      <c r="B115" s="164"/>
      <c r="C115" s="164"/>
      <c r="D115" s="164"/>
      <c r="E115" s="111"/>
      <c r="F115" s="111"/>
      <c r="G115" s="112"/>
      <c r="H115" s="48"/>
      <c r="I115" s="48"/>
      <c r="J115" s="123">
        <f t="shared" si="22"/>
        <v>0</v>
      </c>
      <c r="K115" s="48"/>
      <c r="L115" s="48"/>
      <c r="M115" s="48"/>
      <c r="N115" s="48"/>
      <c r="O115" s="48"/>
      <c r="P115" s="123">
        <f t="shared" si="23"/>
        <v>0</v>
      </c>
      <c r="Q115" s="124" t="str">
        <f t="shared" si="24"/>
        <v/>
      </c>
      <c r="R115" s="125" t="str">
        <f t="shared" si="26"/>
        <v/>
      </c>
      <c r="S115" s="126"/>
      <c r="T115" s="127"/>
      <c r="U115" s="128"/>
      <c r="V115" s="150">
        <f t="shared" si="25"/>
        <v>0</v>
      </c>
      <c r="W115" s="46" t="b">
        <f t="shared" si="27"/>
        <v>0</v>
      </c>
      <c r="X115" s="46">
        <f t="shared" si="28"/>
        <v>0</v>
      </c>
      <c r="Y115" s="46">
        <f t="shared" si="29"/>
        <v>0</v>
      </c>
      <c r="Z115" s="46">
        <f t="shared" si="30"/>
        <v>0</v>
      </c>
      <c r="AB115" s="59" t="str" cm="1">
        <f t="array" ref="AB115">IF(G115="nebodované zameranie","ok",IF(AND(OR($D$4="vyberte oblasť",$D$4="")),"ok",IF(AND($D$4&lt;&gt;"",J115=0),"ok",IF(AND($D$4=$Y$15,OR(G115={"a)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technika)"})),"ok",IF(AND($D$4=$Y$16,OR(G115={"a)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15" s="46">
        <f t="shared" si="31"/>
        <v>0</v>
      </c>
      <c r="AI115" s="46">
        <f t="shared" si="32"/>
        <v>0</v>
      </c>
      <c r="AJ115" s="109" t="str">
        <f t="shared" si="33"/>
        <v/>
      </c>
      <c r="AK115" s="109">
        <f t="shared" si="34"/>
        <v>0</v>
      </c>
      <c r="AL115" s="115">
        <f t="shared" si="35"/>
        <v>0</v>
      </c>
      <c r="AM115" s="46">
        <f t="shared" si="36"/>
        <v>0</v>
      </c>
      <c r="AN115" s="109">
        <f t="shared" si="37"/>
        <v>0</v>
      </c>
      <c r="AO115" s="47">
        <f t="shared" si="38"/>
        <v>0</v>
      </c>
    </row>
    <row r="116" spans="1:41" ht="45" customHeight="1" x14ac:dyDescent="0.2">
      <c r="A116" s="5">
        <v>93</v>
      </c>
      <c r="B116" s="164"/>
      <c r="C116" s="164"/>
      <c r="D116" s="164"/>
      <c r="E116" s="111"/>
      <c r="F116" s="111"/>
      <c r="G116" s="112"/>
      <c r="H116" s="48"/>
      <c r="I116" s="48"/>
      <c r="J116" s="123">
        <f t="shared" si="22"/>
        <v>0</v>
      </c>
      <c r="K116" s="48"/>
      <c r="L116" s="48"/>
      <c r="M116" s="48"/>
      <c r="N116" s="48"/>
      <c r="O116" s="48"/>
      <c r="P116" s="123">
        <f t="shared" si="23"/>
        <v>0</v>
      </c>
      <c r="Q116" s="124" t="str">
        <f t="shared" si="24"/>
        <v/>
      </c>
      <c r="R116" s="125" t="str">
        <f t="shared" si="26"/>
        <v/>
      </c>
      <c r="S116" s="126"/>
      <c r="T116" s="127"/>
      <c r="U116" s="128"/>
      <c r="V116" s="150">
        <f t="shared" si="25"/>
        <v>0</v>
      </c>
      <c r="W116" s="46" t="b">
        <f t="shared" si="27"/>
        <v>0</v>
      </c>
      <c r="X116" s="46">
        <f t="shared" si="28"/>
        <v>0</v>
      </c>
      <c r="Y116" s="46">
        <f t="shared" si="29"/>
        <v>0</v>
      </c>
      <c r="Z116" s="46">
        <f t="shared" si="30"/>
        <v>0</v>
      </c>
      <c r="AB116" s="59" t="str" cm="1">
        <f t="array" ref="AB116">IF(G116="nebodované zameranie","ok",IF(AND(OR($D$4="vyberte oblasť",$D$4="")),"ok",IF(AND($D$4&lt;&gt;"",J116=0),"ok",IF(AND($D$4=$Y$15,OR(G116={"a)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technika)"})),"ok",IF(AND($D$4=$Y$16,OR(G116={"a)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16" s="46">
        <f t="shared" si="31"/>
        <v>0</v>
      </c>
      <c r="AI116" s="46">
        <f t="shared" si="32"/>
        <v>0</v>
      </c>
      <c r="AJ116" s="109" t="str">
        <f t="shared" si="33"/>
        <v/>
      </c>
      <c r="AK116" s="109">
        <f t="shared" si="34"/>
        <v>0</v>
      </c>
      <c r="AL116" s="115">
        <f t="shared" si="35"/>
        <v>0</v>
      </c>
      <c r="AM116" s="46">
        <f t="shared" si="36"/>
        <v>0</v>
      </c>
      <c r="AN116" s="109">
        <f t="shared" si="37"/>
        <v>0</v>
      </c>
      <c r="AO116" s="47">
        <f t="shared" si="38"/>
        <v>0</v>
      </c>
    </row>
    <row r="117" spans="1:41" ht="45" customHeight="1" x14ac:dyDescent="0.2">
      <c r="A117" s="5">
        <v>94</v>
      </c>
      <c r="B117" s="164"/>
      <c r="C117" s="164"/>
      <c r="D117" s="164"/>
      <c r="E117" s="111"/>
      <c r="F117" s="111"/>
      <c r="G117" s="112"/>
      <c r="H117" s="48"/>
      <c r="I117" s="48"/>
      <c r="J117" s="123">
        <f t="shared" si="22"/>
        <v>0</v>
      </c>
      <c r="K117" s="48"/>
      <c r="L117" s="48"/>
      <c r="M117" s="48"/>
      <c r="N117" s="48"/>
      <c r="O117" s="48"/>
      <c r="P117" s="123">
        <f t="shared" si="23"/>
        <v>0</v>
      </c>
      <c r="Q117" s="124" t="str">
        <f t="shared" si="24"/>
        <v/>
      </c>
      <c r="R117" s="125" t="str">
        <f t="shared" si="26"/>
        <v/>
      </c>
      <c r="S117" s="126"/>
      <c r="T117" s="127"/>
      <c r="U117" s="128"/>
      <c r="V117" s="150">
        <f t="shared" si="25"/>
        <v>0</v>
      </c>
      <c r="W117" s="46" t="b">
        <f t="shared" si="27"/>
        <v>0</v>
      </c>
      <c r="X117" s="46">
        <f t="shared" si="28"/>
        <v>0</v>
      </c>
      <c r="Y117" s="46">
        <f t="shared" si="29"/>
        <v>0</v>
      </c>
      <c r="Z117" s="46">
        <f t="shared" si="30"/>
        <v>0</v>
      </c>
      <c r="AB117" s="59" t="str" cm="1">
        <f t="array" ref="AB117">IF(G117="nebodované zameranie","ok",IF(AND(OR($D$4="vyberte oblasť",$D$4="")),"ok",IF(AND($D$4&lt;&gt;"",J117=0),"ok",IF(AND($D$4=$Y$15,OR(G117={"a)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technika)"})),"ok",IF(AND($D$4=$Y$16,OR(G117={"a)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17" s="46">
        <f t="shared" si="31"/>
        <v>0</v>
      </c>
      <c r="AI117" s="46">
        <f t="shared" si="32"/>
        <v>0</v>
      </c>
      <c r="AJ117" s="109" t="str">
        <f t="shared" si="33"/>
        <v/>
      </c>
      <c r="AK117" s="109">
        <f t="shared" si="34"/>
        <v>0</v>
      </c>
      <c r="AL117" s="115">
        <f t="shared" si="35"/>
        <v>0</v>
      </c>
      <c r="AM117" s="46">
        <f t="shared" si="36"/>
        <v>0</v>
      </c>
      <c r="AN117" s="109">
        <f t="shared" si="37"/>
        <v>0</v>
      </c>
      <c r="AO117" s="47">
        <f t="shared" si="38"/>
        <v>0</v>
      </c>
    </row>
    <row r="118" spans="1:41" ht="45" customHeight="1" x14ac:dyDescent="0.2">
      <c r="A118" s="5">
        <v>95</v>
      </c>
      <c r="B118" s="164"/>
      <c r="C118" s="164"/>
      <c r="D118" s="164"/>
      <c r="E118" s="111"/>
      <c r="F118" s="111"/>
      <c r="G118" s="112"/>
      <c r="H118" s="48"/>
      <c r="I118" s="48"/>
      <c r="J118" s="123">
        <f t="shared" si="22"/>
        <v>0</v>
      </c>
      <c r="K118" s="48"/>
      <c r="L118" s="48"/>
      <c r="M118" s="48"/>
      <c r="N118" s="48"/>
      <c r="O118" s="48"/>
      <c r="P118" s="123">
        <f t="shared" si="23"/>
        <v>0</v>
      </c>
      <c r="Q118" s="124" t="str">
        <f t="shared" si="24"/>
        <v/>
      </c>
      <c r="R118" s="125" t="str">
        <f t="shared" si="26"/>
        <v/>
      </c>
      <c r="S118" s="126"/>
      <c r="T118" s="127"/>
      <c r="U118" s="128"/>
      <c r="V118" s="150">
        <f t="shared" si="25"/>
        <v>0</v>
      </c>
      <c r="W118" s="46" t="b">
        <f t="shared" si="27"/>
        <v>0</v>
      </c>
      <c r="X118" s="46">
        <f t="shared" si="28"/>
        <v>0</v>
      </c>
      <c r="Y118" s="46">
        <f t="shared" si="29"/>
        <v>0</v>
      </c>
      <c r="Z118" s="46">
        <f t="shared" si="30"/>
        <v>0</v>
      </c>
      <c r="AB118" s="59" t="str" cm="1">
        <f t="array" ref="AB118">IF(G118="nebodované zameranie","ok",IF(AND(OR($D$4="vyberte oblasť",$D$4="")),"ok",IF(AND($D$4&lt;&gt;"",J118=0),"ok",IF(AND($D$4=$Y$15,OR(G118={"a)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technika)"})),"ok",IF(AND($D$4=$Y$16,OR(G118={"a)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18" s="46">
        <f t="shared" si="31"/>
        <v>0</v>
      </c>
      <c r="AI118" s="46">
        <f t="shared" si="32"/>
        <v>0</v>
      </c>
      <c r="AJ118" s="109" t="str">
        <f t="shared" si="33"/>
        <v/>
      </c>
      <c r="AK118" s="109">
        <f t="shared" si="34"/>
        <v>0</v>
      </c>
      <c r="AL118" s="115">
        <f t="shared" si="35"/>
        <v>0</v>
      </c>
      <c r="AM118" s="46">
        <f t="shared" si="36"/>
        <v>0</v>
      </c>
      <c r="AN118" s="109">
        <f t="shared" si="37"/>
        <v>0</v>
      </c>
      <c r="AO118" s="47">
        <f t="shared" si="38"/>
        <v>0</v>
      </c>
    </row>
    <row r="119" spans="1:41" ht="45" customHeight="1" x14ac:dyDescent="0.2">
      <c r="A119" s="5">
        <v>96</v>
      </c>
      <c r="B119" s="164"/>
      <c r="C119" s="164"/>
      <c r="D119" s="164"/>
      <c r="E119" s="111"/>
      <c r="F119" s="111"/>
      <c r="G119" s="112"/>
      <c r="H119" s="48"/>
      <c r="I119" s="48"/>
      <c r="J119" s="123">
        <f t="shared" si="22"/>
        <v>0</v>
      </c>
      <c r="K119" s="48"/>
      <c r="L119" s="48"/>
      <c r="M119" s="48"/>
      <c r="N119" s="48"/>
      <c r="O119" s="48"/>
      <c r="P119" s="123">
        <f t="shared" si="23"/>
        <v>0</v>
      </c>
      <c r="Q119" s="124" t="str">
        <f t="shared" si="24"/>
        <v/>
      </c>
      <c r="R119" s="125" t="str">
        <f t="shared" si="26"/>
        <v/>
      </c>
      <c r="S119" s="126"/>
      <c r="T119" s="127"/>
      <c r="U119" s="128"/>
      <c r="V119" s="150">
        <f t="shared" si="25"/>
        <v>0</v>
      </c>
      <c r="W119" s="46" t="b">
        <f t="shared" si="27"/>
        <v>0</v>
      </c>
      <c r="X119" s="46">
        <f t="shared" si="28"/>
        <v>0</v>
      </c>
      <c r="Y119" s="46">
        <f t="shared" si="29"/>
        <v>0</v>
      </c>
      <c r="Z119" s="46">
        <f t="shared" si="30"/>
        <v>0</v>
      </c>
      <c r="AB119" s="59" t="str" cm="1">
        <f t="array" ref="AB119">IF(G119="nebodované zameranie","ok",IF(AND(OR($D$4="vyberte oblasť",$D$4="")),"ok",IF(AND($D$4&lt;&gt;"",J119=0),"ok",IF(AND($D$4=$Y$15,OR(G119={"a)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technika)"})),"ok",IF(AND($D$4=$Y$16,OR(G119={"a)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19" s="46">
        <f t="shared" si="31"/>
        <v>0</v>
      </c>
      <c r="AI119" s="46">
        <f t="shared" si="32"/>
        <v>0</v>
      </c>
      <c r="AJ119" s="109" t="str">
        <f t="shared" si="33"/>
        <v/>
      </c>
      <c r="AK119" s="109">
        <f t="shared" si="34"/>
        <v>0</v>
      </c>
      <c r="AL119" s="115">
        <f t="shared" si="35"/>
        <v>0</v>
      </c>
      <c r="AM119" s="46">
        <f t="shared" si="36"/>
        <v>0</v>
      </c>
      <c r="AN119" s="109">
        <f t="shared" si="37"/>
        <v>0</v>
      </c>
      <c r="AO119" s="47">
        <f t="shared" si="38"/>
        <v>0</v>
      </c>
    </row>
    <row r="120" spans="1:41" ht="45" customHeight="1" x14ac:dyDescent="0.2">
      <c r="A120" s="5">
        <v>97</v>
      </c>
      <c r="B120" s="164"/>
      <c r="C120" s="164"/>
      <c r="D120" s="164"/>
      <c r="E120" s="111"/>
      <c r="F120" s="111"/>
      <c r="G120" s="112"/>
      <c r="H120" s="48"/>
      <c r="I120" s="48"/>
      <c r="J120" s="123">
        <f t="shared" si="22"/>
        <v>0</v>
      </c>
      <c r="K120" s="48"/>
      <c r="L120" s="48"/>
      <c r="M120" s="48"/>
      <c r="N120" s="48"/>
      <c r="O120" s="48"/>
      <c r="P120" s="123">
        <f t="shared" ref="P120:P223" si="39">SUM(K120:O120)</f>
        <v>0</v>
      </c>
      <c r="Q120" s="124" t="str">
        <f t="shared" ref="Q120:Q223" si="40">IF(ROUNDDOWN(H120*I120,2)-ROUNDDOWN(SUM(K120:O120),2)=0,"","zlý súčet")</f>
        <v/>
      </c>
      <c r="R120" s="125" t="str">
        <f t="shared" si="26"/>
        <v/>
      </c>
      <c r="S120" s="126"/>
      <c r="T120" s="127"/>
      <c r="U120" s="128"/>
      <c r="V120" s="150">
        <f t="shared" ref="V120:V223" si="41">P120-U120</f>
        <v>0</v>
      </c>
      <c r="W120" s="46" t="b">
        <f t="shared" si="27"/>
        <v>0</v>
      </c>
      <c r="X120" s="46">
        <f t="shared" si="28"/>
        <v>0</v>
      </c>
      <c r="Y120" s="46">
        <f t="shared" si="29"/>
        <v>0</v>
      </c>
      <c r="Z120" s="46">
        <f t="shared" si="30"/>
        <v>0</v>
      </c>
      <c r="AB120" s="59" t="str" cm="1">
        <f t="array" ref="AB120">IF(G120="nebodované zameranie","ok",IF(AND(OR($D$4="vyberte oblasť",$D$4="")),"ok",IF(AND($D$4&lt;&gt;"",J120=0),"ok",IF(AND($D$4=$Y$15,OR(G120={"a)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technika)"})),"ok",IF(AND($D$4=$Y$16,OR(G120={"a)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20" s="46">
        <f t="shared" si="31"/>
        <v>0</v>
      </c>
      <c r="AI120" s="46">
        <f t="shared" si="32"/>
        <v>0</v>
      </c>
      <c r="AJ120" s="109" t="str">
        <f t="shared" si="33"/>
        <v/>
      </c>
      <c r="AK120" s="109">
        <f t="shared" si="34"/>
        <v>0</v>
      </c>
      <c r="AL120" s="115">
        <f t="shared" si="35"/>
        <v>0</v>
      </c>
      <c r="AM120" s="46">
        <f t="shared" si="36"/>
        <v>0</v>
      </c>
      <c r="AN120" s="109">
        <f t="shared" si="37"/>
        <v>0</v>
      </c>
      <c r="AO120" s="47">
        <f t="shared" si="38"/>
        <v>0</v>
      </c>
    </row>
    <row r="121" spans="1:41" ht="45" customHeight="1" x14ac:dyDescent="0.2">
      <c r="A121" s="5">
        <v>98</v>
      </c>
      <c r="B121" s="164"/>
      <c r="C121" s="164"/>
      <c r="D121" s="164"/>
      <c r="E121" s="111"/>
      <c r="F121" s="111"/>
      <c r="G121" s="112"/>
      <c r="H121" s="48"/>
      <c r="I121" s="48"/>
      <c r="J121" s="123">
        <f t="shared" si="22"/>
        <v>0</v>
      </c>
      <c r="K121" s="48"/>
      <c r="L121" s="48"/>
      <c r="M121" s="48"/>
      <c r="N121" s="48"/>
      <c r="O121" s="48"/>
      <c r="P121" s="123">
        <f t="shared" si="39"/>
        <v>0</v>
      </c>
      <c r="Q121" s="124" t="str">
        <f t="shared" si="40"/>
        <v/>
      </c>
      <c r="R121" s="125" t="str">
        <f t="shared" si="26"/>
        <v/>
      </c>
      <c r="S121" s="126"/>
      <c r="T121" s="127"/>
      <c r="U121" s="128"/>
      <c r="V121" s="150">
        <f t="shared" si="41"/>
        <v>0</v>
      </c>
      <c r="W121" s="46" t="b">
        <f t="shared" si="27"/>
        <v>0</v>
      </c>
      <c r="X121" s="46">
        <f t="shared" si="28"/>
        <v>0</v>
      </c>
      <c r="Y121" s="46">
        <f t="shared" si="29"/>
        <v>0</v>
      </c>
      <c r="Z121" s="46">
        <f t="shared" si="30"/>
        <v>0</v>
      </c>
      <c r="AB121" s="59" t="str" cm="1">
        <f t="array" ref="AB121">IF(G121="nebodované zameranie","ok",IF(AND(OR($D$4="vyberte oblasť",$D$4="")),"ok",IF(AND($D$4&lt;&gt;"",J121=0),"ok",IF(AND($D$4=$Y$15,OR(G121={"a)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technika)"})),"ok",IF(AND($D$4=$Y$16,OR(G121={"a)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21" s="46">
        <f t="shared" si="31"/>
        <v>0</v>
      </c>
      <c r="AI121" s="46">
        <f t="shared" si="32"/>
        <v>0</v>
      </c>
      <c r="AJ121" s="109" t="str">
        <f t="shared" si="33"/>
        <v/>
      </c>
      <c r="AK121" s="109">
        <f t="shared" si="34"/>
        <v>0</v>
      </c>
      <c r="AL121" s="115">
        <f t="shared" si="35"/>
        <v>0</v>
      </c>
      <c r="AM121" s="46">
        <f t="shared" si="36"/>
        <v>0</v>
      </c>
      <c r="AN121" s="109">
        <f t="shared" si="37"/>
        <v>0</v>
      </c>
      <c r="AO121" s="47">
        <f t="shared" si="38"/>
        <v>0</v>
      </c>
    </row>
    <row r="122" spans="1:41" ht="45" customHeight="1" x14ac:dyDescent="0.2">
      <c r="A122" s="5">
        <v>99</v>
      </c>
      <c r="B122" s="164"/>
      <c r="C122" s="164"/>
      <c r="D122" s="164"/>
      <c r="E122" s="111"/>
      <c r="F122" s="111"/>
      <c r="G122" s="112"/>
      <c r="H122" s="48"/>
      <c r="I122" s="48"/>
      <c r="J122" s="123">
        <f t="shared" si="22"/>
        <v>0</v>
      </c>
      <c r="K122" s="48"/>
      <c r="L122" s="48"/>
      <c r="M122" s="48"/>
      <c r="N122" s="48"/>
      <c r="O122" s="48"/>
      <c r="P122" s="123">
        <f t="shared" si="39"/>
        <v>0</v>
      </c>
      <c r="Q122" s="124" t="str">
        <f t="shared" si="40"/>
        <v/>
      </c>
      <c r="R122" s="125" t="str">
        <f t="shared" si="26"/>
        <v/>
      </c>
      <c r="S122" s="126"/>
      <c r="T122" s="127"/>
      <c r="U122" s="128"/>
      <c r="V122" s="150">
        <f t="shared" si="41"/>
        <v>0</v>
      </c>
      <c r="W122" s="46" t="b">
        <f t="shared" si="27"/>
        <v>0</v>
      </c>
      <c r="X122" s="46">
        <f t="shared" si="28"/>
        <v>0</v>
      </c>
      <c r="Y122" s="46">
        <f t="shared" si="29"/>
        <v>0</v>
      </c>
      <c r="Z122" s="46">
        <f t="shared" si="30"/>
        <v>0</v>
      </c>
      <c r="AB122" s="59" t="str" cm="1">
        <f t="array" ref="AB122">IF(G122="nebodované zameranie","ok",IF(AND(OR($D$4="vyberte oblasť",$D$4="")),"ok",IF(AND($D$4&lt;&gt;"",J122=0),"ok",IF(AND($D$4=$Y$15,OR(G122={"a)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technika)"})),"ok",IF(AND($D$4=$Y$16,OR(G122={"a)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22" s="46">
        <f t="shared" si="31"/>
        <v>0</v>
      </c>
      <c r="AI122" s="46">
        <f t="shared" si="32"/>
        <v>0</v>
      </c>
      <c r="AJ122" s="109" t="str">
        <f t="shared" si="33"/>
        <v/>
      </c>
      <c r="AK122" s="109">
        <f t="shared" si="34"/>
        <v>0</v>
      </c>
      <c r="AL122" s="115">
        <f t="shared" si="35"/>
        <v>0</v>
      </c>
      <c r="AM122" s="46">
        <f t="shared" si="36"/>
        <v>0</v>
      </c>
      <c r="AN122" s="109">
        <f t="shared" si="37"/>
        <v>0</v>
      </c>
      <c r="AO122" s="47">
        <f t="shared" si="38"/>
        <v>0</v>
      </c>
    </row>
    <row r="123" spans="1:41" ht="45" customHeight="1" x14ac:dyDescent="0.2">
      <c r="A123" s="5">
        <v>100</v>
      </c>
      <c r="B123" s="164"/>
      <c r="C123" s="164"/>
      <c r="D123" s="164"/>
      <c r="E123" s="111"/>
      <c r="F123" s="111"/>
      <c r="G123" s="112"/>
      <c r="H123" s="48"/>
      <c r="I123" s="48"/>
      <c r="J123" s="123">
        <f t="shared" si="22"/>
        <v>0</v>
      </c>
      <c r="K123" s="48"/>
      <c r="L123" s="48"/>
      <c r="M123" s="48"/>
      <c r="N123" s="48"/>
      <c r="O123" s="48"/>
      <c r="P123" s="123">
        <f t="shared" si="39"/>
        <v>0</v>
      </c>
      <c r="Q123" s="124" t="str">
        <f t="shared" si="40"/>
        <v/>
      </c>
      <c r="R123" s="125" t="str">
        <f t="shared" si="26"/>
        <v/>
      </c>
      <c r="S123" s="126"/>
      <c r="T123" s="127"/>
      <c r="U123" s="128"/>
      <c r="V123" s="150">
        <f t="shared" si="41"/>
        <v>0</v>
      </c>
      <c r="W123" s="46" t="b">
        <f t="shared" si="27"/>
        <v>0</v>
      </c>
      <c r="X123" s="46">
        <f t="shared" si="28"/>
        <v>0</v>
      </c>
      <c r="Y123" s="46">
        <f t="shared" si="29"/>
        <v>0</v>
      </c>
      <c r="Z123" s="46">
        <f t="shared" si="30"/>
        <v>0</v>
      </c>
      <c r="AB123" s="59" t="str" cm="1">
        <f t="array" ref="AB123">IF(G123="nebodované zameranie","ok",IF(AND(OR($D$4="vyberte oblasť",$D$4="")),"ok",IF(AND($D$4&lt;&gt;"",J123=0),"ok",IF(AND($D$4=$Y$15,OR(G123={"a)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technika)"})),"ok",IF(AND($D$4=$Y$16,OR(G123={"a)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23" s="46">
        <f t="shared" si="31"/>
        <v>0</v>
      </c>
      <c r="AI123" s="46">
        <f t="shared" si="32"/>
        <v>0</v>
      </c>
      <c r="AJ123" s="109" t="str">
        <f t="shared" si="33"/>
        <v/>
      </c>
      <c r="AK123" s="109">
        <f t="shared" si="34"/>
        <v>0</v>
      </c>
      <c r="AL123" s="115">
        <f t="shared" si="35"/>
        <v>0</v>
      </c>
      <c r="AM123" s="46">
        <f t="shared" si="36"/>
        <v>0</v>
      </c>
      <c r="AN123" s="109">
        <f t="shared" si="37"/>
        <v>0</v>
      </c>
      <c r="AO123" s="47">
        <f t="shared" si="38"/>
        <v>0</v>
      </c>
    </row>
    <row r="124" spans="1:41" ht="45" customHeight="1" x14ac:dyDescent="0.2">
      <c r="A124" s="5">
        <v>101</v>
      </c>
      <c r="B124" s="164"/>
      <c r="C124" s="164"/>
      <c r="D124" s="164"/>
      <c r="E124" s="111"/>
      <c r="F124" s="111"/>
      <c r="G124" s="112"/>
      <c r="H124" s="48"/>
      <c r="I124" s="48"/>
      <c r="J124" s="123">
        <f t="shared" ref="J124:J133" si="42">ROUNDDOWN(H124*I124,2)</f>
        <v>0</v>
      </c>
      <c r="K124" s="48"/>
      <c r="L124" s="48"/>
      <c r="M124" s="48"/>
      <c r="N124" s="48"/>
      <c r="O124" s="48"/>
      <c r="P124" s="123">
        <f t="shared" ref="P124:P133" si="43">SUM(K124:O124)</f>
        <v>0</v>
      </c>
      <c r="Q124" s="124" t="str">
        <f t="shared" ref="Q124:Q133" si="44">IF(ROUNDDOWN(H124*I124,2)-ROUNDDOWN(SUM(K124:O124),2)=0,"","zlý súčet")</f>
        <v/>
      </c>
      <c r="R124" s="125" t="str">
        <f t="shared" si="26"/>
        <v/>
      </c>
      <c r="S124" s="126"/>
      <c r="T124" s="127"/>
      <c r="U124" s="128"/>
      <c r="V124" s="150">
        <f t="shared" ref="V124:V133" si="45">P124-U124</f>
        <v>0</v>
      </c>
      <c r="W124" s="46" t="b">
        <f t="shared" si="27"/>
        <v>0</v>
      </c>
      <c r="X124" s="46">
        <f t="shared" si="28"/>
        <v>0</v>
      </c>
      <c r="Y124" s="46">
        <f t="shared" si="29"/>
        <v>0</v>
      </c>
      <c r="Z124" s="46">
        <f t="shared" ref="Z124:Z133" si="46">IF(Q124="zlý súčet",1,0)</f>
        <v>0</v>
      </c>
      <c r="AB124" s="59" t="str" cm="1">
        <f t="array" ref="AB124">IF(G124="nebodované zameranie","ok",IF(AND(OR($D$4="vyberte oblasť",$D$4="")),"ok",IF(AND($D$4&lt;&gt;"",J124=0),"ok",IF(AND($D$4=$Y$15,OR(G124={"a)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technika)"})),"ok",IF(AND($D$4=$Y$16,OR(G124={"a)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24" s="46">
        <f t="shared" si="31"/>
        <v>0</v>
      </c>
      <c r="AI124" s="46">
        <f t="shared" si="32"/>
        <v>0</v>
      </c>
      <c r="AJ124" s="109" t="str">
        <f t="shared" si="33"/>
        <v/>
      </c>
      <c r="AK124" s="109">
        <f t="shared" si="34"/>
        <v>0</v>
      </c>
      <c r="AL124" s="115">
        <f t="shared" si="35"/>
        <v>0</v>
      </c>
      <c r="AM124" s="46">
        <f t="shared" si="36"/>
        <v>0</v>
      </c>
      <c r="AN124" s="109">
        <f t="shared" si="37"/>
        <v>0</v>
      </c>
      <c r="AO124" s="47">
        <f t="shared" si="38"/>
        <v>0</v>
      </c>
    </row>
    <row r="125" spans="1:41" ht="45" customHeight="1" x14ac:dyDescent="0.2">
      <c r="A125" s="5">
        <v>102</v>
      </c>
      <c r="B125" s="164"/>
      <c r="C125" s="164"/>
      <c r="D125" s="164"/>
      <c r="E125" s="111"/>
      <c r="F125" s="111"/>
      <c r="G125" s="112"/>
      <c r="H125" s="48"/>
      <c r="I125" s="48"/>
      <c r="J125" s="123">
        <f t="shared" si="42"/>
        <v>0</v>
      </c>
      <c r="K125" s="48"/>
      <c r="L125" s="48"/>
      <c r="M125" s="48"/>
      <c r="N125" s="48"/>
      <c r="O125" s="48"/>
      <c r="P125" s="123">
        <f t="shared" si="43"/>
        <v>0</v>
      </c>
      <c r="Q125" s="124" t="str">
        <f t="shared" si="44"/>
        <v/>
      </c>
      <c r="R125" s="125" t="str">
        <f t="shared" si="26"/>
        <v/>
      </c>
      <c r="S125" s="126"/>
      <c r="T125" s="127"/>
      <c r="U125" s="128"/>
      <c r="V125" s="150">
        <f t="shared" si="45"/>
        <v>0</v>
      </c>
      <c r="W125" s="46" t="b">
        <f t="shared" si="27"/>
        <v>0</v>
      </c>
      <c r="X125" s="46">
        <f t="shared" si="28"/>
        <v>0</v>
      </c>
      <c r="Y125" s="46">
        <f t="shared" si="29"/>
        <v>0</v>
      </c>
      <c r="Z125" s="46">
        <f t="shared" si="46"/>
        <v>0</v>
      </c>
      <c r="AB125" s="59" t="str" cm="1">
        <f t="array" ref="AB125">IF(G125="nebodované zameranie","ok",IF(AND(OR($D$4="vyberte oblasť",$D$4="")),"ok",IF(AND($D$4&lt;&gt;"",J125=0),"ok",IF(AND($D$4=$Y$15,OR(G125={"a)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technika)"})),"ok",IF(AND($D$4=$Y$16,OR(G125={"a)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25" s="46">
        <f t="shared" si="31"/>
        <v>0</v>
      </c>
      <c r="AI125" s="46">
        <f t="shared" si="32"/>
        <v>0</v>
      </c>
      <c r="AJ125" s="109" t="str">
        <f t="shared" si="33"/>
        <v/>
      </c>
      <c r="AK125" s="109">
        <f t="shared" si="34"/>
        <v>0</v>
      </c>
      <c r="AL125" s="115">
        <f t="shared" si="35"/>
        <v>0</v>
      </c>
      <c r="AM125" s="46">
        <f t="shared" si="36"/>
        <v>0</v>
      </c>
      <c r="AN125" s="109">
        <f t="shared" si="37"/>
        <v>0</v>
      </c>
      <c r="AO125" s="47">
        <f t="shared" si="38"/>
        <v>0</v>
      </c>
    </row>
    <row r="126" spans="1:41" ht="45" customHeight="1" x14ac:dyDescent="0.2">
      <c r="A126" s="5">
        <v>103</v>
      </c>
      <c r="B126" s="164"/>
      <c r="C126" s="164"/>
      <c r="D126" s="164"/>
      <c r="E126" s="111"/>
      <c r="F126" s="111"/>
      <c r="G126" s="112"/>
      <c r="H126" s="48"/>
      <c r="I126" s="48"/>
      <c r="J126" s="123">
        <f t="shared" si="42"/>
        <v>0</v>
      </c>
      <c r="K126" s="48"/>
      <c r="L126" s="48"/>
      <c r="M126" s="48"/>
      <c r="N126" s="48"/>
      <c r="O126" s="48"/>
      <c r="P126" s="123">
        <f t="shared" si="43"/>
        <v>0</v>
      </c>
      <c r="Q126" s="124" t="str">
        <f t="shared" si="44"/>
        <v/>
      </c>
      <c r="R126" s="125" t="str">
        <f t="shared" si="26"/>
        <v/>
      </c>
      <c r="S126" s="126"/>
      <c r="T126" s="127"/>
      <c r="U126" s="128"/>
      <c r="V126" s="150">
        <f t="shared" si="45"/>
        <v>0</v>
      </c>
      <c r="W126" s="46" t="b">
        <f t="shared" si="27"/>
        <v>0</v>
      </c>
      <c r="X126" s="46">
        <f t="shared" si="28"/>
        <v>0</v>
      </c>
      <c r="Y126" s="46">
        <f t="shared" si="29"/>
        <v>0</v>
      </c>
      <c r="Z126" s="46">
        <f t="shared" si="46"/>
        <v>0</v>
      </c>
      <c r="AB126" s="59" t="str" cm="1">
        <f t="array" ref="AB126">IF(G126="nebodované zameranie","ok",IF(AND(OR($D$4="vyberte oblasť",$D$4="")),"ok",IF(AND($D$4&lt;&gt;"",J126=0),"ok",IF(AND($D$4=$Y$15,OR(G126={"a)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technika)"})),"ok",IF(AND($D$4=$Y$16,OR(G126={"a)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26" s="46">
        <f t="shared" si="31"/>
        <v>0</v>
      </c>
      <c r="AI126" s="46">
        <f t="shared" si="32"/>
        <v>0</v>
      </c>
      <c r="AJ126" s="109" t="str">
        <f t="shared" si="33"/>
        <v/>
      </c>
      <c r="AK126" s="109">
        <f t="shared" si="34"/>
        <v>0</v>
      </c>
      <c r="AL126" s="115">
        <f t="shared" si="35"/>
        <v>0</v>
      </c>
      <c r="AM126" s="46">
        <f t="shared" si="36"/>
        <v>0</v>
      </c>
      <c r="AN126" s="109">
        <f t="shared" si="37"/>
        <v>0</v>
      </c>
      <c r="AO126" s="47">
        <f t="shared" si="38"/>
        <v>0</v>
      </c>
    </row>
    <row r="127" spans="1:41" ht="45" customHeight="1" x14ac:dyDescent="0.2">
      <c r="A127" s="5">
        <v>104</v>
      </c>
      <c r="B127" s="164"/>
      <c r="C127" s="164"/>
      <c r="D127" s="164"/>
      <c r="E127" s="111"/>
      <c r="F127" s="111"/>
      <c r="G127" s="112"/>
      <c r="H127" s="48"/>
      <c r="I127" s="48"/>
      <c r="J127" s="123">
        <f t="shared" si="42"/>
        <v>0</v>
      </c>
      <c r="K127" s="48"/>
      <c r="L127" s="48"/>
      <c r="M127" s="48"/>
      <c r="N127" s="48"/>
      <c r="O127" s="48"/>
      <c r="P127" s="123">
        <f t="shared" si="43"/>
        <v>0</v>
      </c>
      <c r="Q127" s="124" t="str">
        <f t="shared" si="44"/>
        <v/>
      </c>
      <c r="R127" s="125" t="str">
        <f t="shared" si="26"/>
        <v/>
      </c>
      <c r="S127" s="126"/>
      <c r="T127" s="127"/>
      <c r="U127" s="128"/>
      <c r="V127" s="150">
        <f t="shared" si="45"/>
        <v>0</v>
      </c>
      <c r="W127" s="46" t="b">
        <f t="shared" si="27"/>
        <v>0</v>
      </c>
      <c r="X127" s="46">
        <f t="shared" si="28"/>
        <v>0</v>
      </c>
      <c r="Y127" s="46">
        <f t="shared" si="29"/>
        <v>0</v>
      </c>
      <c r="Z127" s="46">
        <f t="shared" si="46"/>
        <v>0</v>
      </c>
      <c r="AB127" s="59" t="str" cm="1">
        <f t="array" ref="AB127">IF(G127="nebodované zameranie","ok",IF(AND(OR($D$4="vyberte oblasť",$D$4="")),"ok",IF(AND($D$4&lt;&gt;"",J127=0),"ok",IF(AND($D$4=$Y$15,OR(G127={"a)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technika)"})),"ok",IF(AND($D$4=$Y$16,OR(G127={"a)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27" s="46">
        <f t="shared" si="31"/>
        <v>0</v>
      </c>
      <c r="AI127" s="46">
        <f t="shared" si="32"/>
        <v>0</v>
      </c>
      <c r="AJ127" s="109" t="str">
        <f t="shared" si="33"/>
        <v/>
      </c>
      <c r="AK127" s="109">
        <f t="shared" si="34"/>
        <v>0</v>
      </c>
      <c r="AL127" s="115">
        <f t="shared" si="35"/>
        <v>0</v>
      </c>
      <c r="AM127" s="46">
        <f t="shared" si="36"/>
        <v>0</v>
      </c>
      <c r="AN127" s="109">
        <f t="shared" si="37"/>
        <v>0</v>
      </c>
      <c r="AO127" s="47">
        <f t="shared" si="38"/>
        <v>0</v>
      </c>
    </row>
    <row r="128" spans="1:41" ht="45" customHeight="1" x14ac:dyDescent="0.2">
      <c r="A128" s="5">
        <v>105</v>
      </c>
      <c r="B128" s="164"/>
      <c r="C128" s="164"/>
      <c r="D128" s="164"/>
      <c r="E128" s="111"/>
      <c r="F128" s="111"/>
      <c r="G128" s="112"/>
      <c r="H128" s="48"/>
      <c r="I128" s="48"/>
      <c r="J128" s="123">
        <f t="shared" si="42"/>
        <v>0</v>
      </c>
      <c r="K128" s="48"/>
      <c r="L128" s="48"/>
      <c r="M128" s="48"/>
      <c r="N128" s="48"/>
      <c r="O128" s="48"/>
      <c r="P128" s="123">
        <f t="shared" si="43"/>
        <v>0</v>
      </c>
      <c r="Q128" s="124" t="str">
        <f t="shared" si="44"/>
        <v/>
      </c>
      <c r="R128" s="125" t="str">
        <f t="shared" si="26"/>
        <v/>
      </c>
      <c r="S128" s="126"/>
      <c r="T128" s="127"/>
      <c r="U128" s="128"/>
      <c r="V128" s="150">
        <f t="shared" si="45"/>
        <v>0</v>
      </c>
      <c r="W128" s="46" t="b">
        <f t="shared" si="27"/>
        <v>0</v>
      </c>
      <c r="X128" s="46">
        <f t="shared" si="28"/>
        <v>0</v>
      </c>
      <c r="Y128" s="46">
        <f t="shared" si="29"/>
        <v>0</v>
      </c>
      <c r="Z128" s="46">
        <f t="shared" si="46"/>
        <v>0</v>
      </c>
      <c r="AB128" s="59" t="str" cm="1">
        <f t="array" ref="AB128">IF(G128="nebodované zameranie","ok",IF(AND(OR($D$4="vyberte oblasť",$D$4="")),"ok",IF(AND($D$4&lt;&gt;"",J128=0),"ok",IF(AND($D$4=$Y$15,OR(G128={"a)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technika)"})),"ok",IF(AND($D$4=$Y$16,OR(G128={"a)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28" s="46">
        <f t="shared" si="31"/>
        <v>0</v>
      </c>
      <c r="AI128" s="46">
        <f t="shared" si="32"/>
        <v>0</v>
      </c>
      <c r="AJ128" s="109" t="str">
        <f t="shared" si="33"/>
        <v/>
      </c>
      <c r="AK128" s="109">
        <f t="shared" si="34"/>
        <v>0</v>
      </c>
      <c r="AL128" s="115">
        <f t="shared" si="35"/>
        <v>0</v>
      </c>
      <c r="AM128" s="46">
        <f t="shared" si="36"/>
        <v>0</v>
      </c>
      <c r="AN128" s="109">
        <f t="shared" si="37"/>
        <v>0</v>
      </c>
      <c r="AO128" s="47">
        <f t="shared" si="38"/>
        <v>0</v>
      </c>
    </row>
    <row r="129" spans="1:41" ht="45" customHeight="1" x14ac:dyDescent="0.2">
      <c r="A129" s="5">
        <v>106</v>
      </c>
      <c r="B129" s="164"/>
      <c r="C129" s="164"/>
      <c r="D129" s="164"/>
      <c r="E129" s="111"/>
      <c r="F129" s="111"/>
      <c r="G129" s="112"/>
      <c r="H129" s="48"/>
      <c r="I129" s="48"/>
      <c r="J129" s="123">
        <f t="shared" si="42"/>
        <v>0</v>
      </c>
      <c r="K129" s="48"/>
      <c r="L129" s="48"/>
      <c r="M129" s="48"/>
      <c r="N129" s="48"/>
      <c r="O129" s="48"/>
      <c r="P129" s="123">
        <f t="shared" si="43"/>
        <v>0</v>
      </c>
      <c r="Q129" s="124" t="str">
        <f t="shared" si="44"/>
        <v/>
      </c>
      <c r="R129" s="125" t="str">
        <f t="shared" si="26"/>
        <v/>
      </c>
      <c r="S129" s="126"/>
      <c r="T129" s="127"/>
      <c r="U129" s="128"/>
      <c r="V129" s="150">
        <f t="shared" si="45"/>
        <v>0</v>
      </c>
      <c r="W129" s="46" t="b">
        <f t="shared" si="27"/>
        <v>0</v>
      </c>
      <c r="X129" s="46">
        <f t="shared" si="28"/>
        <v>0</v>
      </c>
      <c r="Y129" s="46">
        <f t="shared" si="29"/>
        <v>0</v>
      </c>
      <c r="Z129" s="46">
        <f t="shared" si="46"/>
        <v>0</v>
      </c>
      <c r="AB129" s="59" t="str" cm="1">
        <f t="array" ref="AB129">IF(G129="nebodované zameranie","ok",IF(AND(OR($D$4="vyberte oblasť",$D$4="")),"ok",IF(AND($D$4&lt;&gt;"",J129=0),"ok",IF(AND($D$4=$Y$15,OR(G129={"a)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technika)"})),"ok",IF(AND($D$4=$Y$16,OR(G129={"a)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29" s="46">
        <f t="shared" si="31"/>
        <v>0</v>
      </c>
      <c r="AI129" s="46">
        <f t="shared" si="32"/>
        <v>0</v>
      </c>
      <c r="AJ129" s="109" t="str">
        <f t="shared" si="33"/>
        <v/>
      </c>
      <c r="AK129" s="109">
        <f t="shared" si="34"/>
        <v>0</v>
      </c>
      <c r="AL129" s="115">
        <f t="shared" si="35"/>
        <v>0</v>
      </c>
      <c r="AM129" s="46">
        <f t="shared" si="36"/>
        <v>0</v>
      </c>
      <c r="AN129" s="109">
        <f t="shared" si="37"/>
        <v>0</v>
      </c>
      <c r="AO129" s="47">
        <f t="shared" si="38"/>
        <v>0</v>
      </c>
    </row>
    <row r="130" spans="1:41" ht="45" customHeight="1" x14ac:dyDescent="0.2">
      <c r="A130" s="5">
        <v>107</v>
      </c>
      <c r="B130" s="164"/>
      <c r="C130" s="164"/>
      <c r="D130" s="164"/>
      <c r="E130" s="111"/>
      <c r="F130" s="111"/>
      <c r="G130" s="112"/>
      <c r="H130" s="48"/>
      <c r="I130" s="48"/>
      <c r="J130" s="123">
        <f t="shared" si="42"/>
        <v>0</v>
      </c>
      <c r="K130" s="48"/>
      <c r="L130" s="48"/>
      <c r="M130" s="48"/>
      <c r="N130" s="48"/>
      <c r="O130" s="48"/>
      <c r="P130" s="123">
        <f t="shared" si="43"/>
        <v>0</v>
      </c>
      <c r="Q130" s="124" t="str">
        <f t="shared" si="44"/>
        <v/>
      </c>
      <c r="R130" s="125" t="str">
        <f t="shared" si="26"/>
        <v/>
      </c>
      <c r="S130" s="126"/>
      <c r="T130" s="127"/>
      <c r="U130" s="128"/>
      <c r="V130" s="150">
        <f t="shared" si="45"/>
        <v>0</v>
      </c>
      <c r="W130" s="46" t="b">
        <f t="shared" si="27"/>
        <v>0</v>
      </c>
      <c r="X130" s="46">
        <f t="shared" si="28"/>
        <v>0</v>
      </c>
      <c r="Y130" s="46">
        <f t="shared" si="29"/>
        <v>0</v>
      </c>
      <c r="Z130" s="46">
        <f t="shared" si="46"/>
        <v>0</v>
      </c>
      <c r="AB130" s="59" t="str" cm="1">
        <f t="array" ref="AB130">IF(G130="nebodované zameranie","ok",IF(AND(OR($D$4="vyberte oblasť",$D$4="")),"ok",IF(AND($D$4&lt;&gt;"",J130=0),"ok",IF(AND($D$4=$Y$15,OR(G130={"a)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technika)"})),"ok",IF(AND($D$4=$Y$16,OR(G130={"a)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30" s="46">
        <f t="shared" si="31"/>
        <v>0</v>
      </c>
      <c r="AI130" s="46">
        <f t="shared" si="32"/>
        <v>0</v>
      </c>
      <c r="AJ130" s="109" t="str">
        <f t="shared" si="33"/>
        <v/>
      </c>
      <c r="AK130" s="109">
        <f t="shared" si="34"/>
        <v>0</v>
      </c>
      <c r="AL130" s="115">
        <f t="shared" si="35"/>
        <v>0</v>
      </c>
      <c r="AM130" s="46">
        <f t="shared" si="36"/>
        <v>0</v>
      </c>
      <c r="AN130" s="109">
        <f t="shared" si="37"/>
        <v>0</v>
      </c>
      <c r="AO130" s="47">
        <f t="shared" si="38"/>
        <v>0</v>
      </c>
    </row>
    <row r="131" spans="1:41" ht="45" customHeight="1" x14ac:dyDescent="0.2">
      <c r="A131" s="5">
        <v>108</v>
      </c>
      <c r="B131" s="164"/>
      <c r="C131" s="164"/>
      <c r="D131" s="164"/>
      <c r="E131" s="111"/>
      <c r="F131" s="111"/>
      <c r="G131" s="112"/>
      <c r="H131" s="48"/>
      <c r="I131" s="48"/>
      <c r="J131" s="123">
        <f t="shared" si="42"/>
        <v>0</v>
      </c>
      <c r="K131" s="48"/>
      <c r="L131" s="48"/>
      <c r="M131" s="48"/>
      <c r="N131" s="48"/>
      <c r="O131" s="48"/>
      <c r="P131" s="123">
        <f t="shared" si="43"/>
        <v>0</v>
      </c>
      <c r="Q131" s="124" t="str">
        <f t="shared" si="44"/>
        <v/>
      </c>
      <c r="R131" s="125" t="str">
        <f t="shared" si="26"/>
        <v/>
      </c>
      <c r="S131" s="126"/>
      <c r="T131" s="127"/>
      <c r="U131" s="128"/>
      <c r="V131" s="150">
        <f t="shared" si="45"/>
        <v>0</v>
      </c>
      <c r="W131" s="46" t="b">
        <f t="shared" si="27"/>
        <v>0</v>
      </c>
      <c r="X131" s="46">
        <f t="shared" si="28"/>
        <v>0</v>
      </c>
      <c r="Y131" s="46">
        <f t="shared" si="29"/>
        <v>0</v>
      </c>
      <c r="Z131" s="46">
        <f t="shared" si="46"/>
        <v>0</v>
      </c>
      <c r="AB131" s="59" t="str" cm="1">
        <f t="array" ref="AB131">IF(G131="nebodované zameranie","ok",IF(AND(OR($D$4="vyberte oblasť",$D$4="")),"ok",IF(AND($D$4&lt;&gt;"",J131=0),"ok",IF(AND($D$4=$Y$15,OR(G131={"a)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technika)"})),"ok",IF(AND($D$4=$Y$16,OR(G131={"a)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31" s="46">
        <f t="shared" si="31"/>
        <v>0</v>
      </c>
      <c r="AI131" s="46">
        <f t="shared" si="32"/>
        <v>0</v>
      </c>
      <c r="AJ131" s="109" t="str">
        <f t="shared" si="33"/>
        <v/>
      </c>
      <c r="AK131" s="109">
        <f t="shared" si="34"/>
        <v>0</v>
      </c>
      <c r="AL131" s="115">
        <f t="shared" si="35"/>
        <v>0</v>
      </c>
      <c r="AM131" s="46">
        <f t="shared" si="36"/>
        <v>0</v>
      </c>
      <c r="AN131" s="109">
        <f t="shared" si="37"/>
        <v>0</v>
      </c>
      <c r="AO131" s="47">
        <f t="shared" si="38"/>
        <v>0</v>
      </c>
    </row>
    <row r="132" spans="1:41" ht="45" customHeight="1" x14ac:dyDescent="0.2">
      <c r="A132" s="5">
        <v>109</v>
      </c>
      <c r="B132" s="164"/>
      <c r="C132" s="164"/>
      <c r="D132" s="164"/>
      <c r="E132" s="111"/>
      <c r="F132" s="111"/>
      <c r="G132" s="112"/>
      <c r="H132" s="48"/>
      <c r="I132" s="48"/>
      <c r="J132" s="123">
        <f t="shared" si="42"/>
        <v>0</v>
      </c>
      <c r="K132" s="48"/>
      <c r="L132" s="48"/>
      <c r="M132" s="48"/>
      <c r="N132" s="48"/>
      <c r="O132" s="48"/>
      <c r="P132" s="123">
        <f t="shared" si="43"/>
        <v>0</v>
      </c>
      <c r="Q132" s="124" t="str">
        <f t="shared" si="44"/>
        <v/>
      </c>
      <c r="R132" s="125" t="str">
        <f t="shared" si="26"/>
        <v/>
      </c>
      <c r="S132" s="126"/>
      <c r="T132" s="127"/>
      <c r="U132" s="128"/>
      <c r="V132" s="150">
        <f t="shared" si="45"/>
        <v>0</v>
      </c>
      <c r="W132" s="46" t="b">
        <f t="shared" si="27"/>
        <v>0</v>
      </c>
      <c r="X132" s="46">
        <f t="shared" si="28"/>
        <v>0</v>
      </c>
      <c r="Y132" s="46">
        <f t="shared" si="29"/>
        <v>0</v>
      </c>
      <c r="Z132" s="46">
        <f t="shared" si="46"/>
        <v>0</v>
      </c>
      <c r="AB132" s="59" t="str" cm="1">
        <f t="array" ref="AB132">IF(G132="nebodované zameranie","ok",IF(AND(OR($D$4="vyberte oblasť",$D$4="")),"ok",IF(AND($D$4&lt;&gt;"",J132=0),"ok",IF(AND($D$4=$Y$15,OR(G132={"a)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technika)"})),"ok",IF(AND($D$4=$Y$16,OR(G132={"a)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32" s="46">
        <f t="shared" si="31"/>
        <v>0</v>
      </c>
      <c r="AI132" s="46">
        <f t="shared" si="32"/>
        <v>0</v>
      </c>
      <c r="AJ132" s="109" t="str">
        <f t="shared" si="33"/>
        <v/>
      </c>
      <c r="AK132" s="109">
        <f t="shared" si="34"/>
        <v>0</v>
      </c>
      <c r="AL132" s="115">
        <f t="shared" si="35"/>
        <v>0</v>
      </c>
      <c r="AM132" s="46">
        <f t="shared" si="36"/>
        <v>0</v>
      </c>
      <c r="AN132" s="109">
        <f t="shared" si="37"/>
        <v>0</v>
      </c>
      <c r="AO132" s="47">
        <f t="shared" si="38"/>
        <v>0</v>
      </c>
    </row>
    <row r="133" spans="1:41" ht="45" customHeight="1" x14ac:dyDescent="0.2">
      <c r="A133" s="5">
        <v>110</v>
      </c>
      <c r="B133" s="164"/>
      <c r="C133" s="164"/>
      <c r="D133" s="164"/>
      <c r="E133" s="111"/>
      <c r="F133" s="111"/>
      <c r="G133" s="112"/>
      <c r="H133" s="48"/>
      <c r="I133" s="48"/>
      <c r="J133" s="123">
        <f t="shared" si="42"/>
        <v>0</v>
      </c>
      <c r="K133" s="48"/>
      <c r="L133" s="48"/>
      <c r="M133" s="48"/>
      <c r="N133" s="48"/>
      <c r="O133" s="48"/>
      <c r="P133" s="123">
        <f t="shared" si="43"/>
        <v>0</v>
      </c>
      <c r="Q133" s="124" t="str">
        <f t="shared" si="44"/>
        <v/>
      </c>
      <c r="R133" s="125" t="str">
        <f t="shared" si="26"/>
        <v/>
      </c>
      <c r="S133" s="126"/>
      <c r="T133" s="127"/>
      <c r="U133" s="128"/>
      <c r="V133" s="150">
        <f t="shared" si="45"/>
        <v>0</v>
      </c>
      <c r="W133" s="46" t="b">
        <f t="shared" si="27"/>
        <v>0</v>
      </c>
      <c r="X133" s="46">
        <f t="shared" si="28"/>
        <v>0</v>
      </c>
      <c r="Y133" s="46">
        <f t="shared" si="29"/>
        <v>0</v>
      </c>
      <c r="Z133" s="46">
        <f t="shared" si="46"/>
        <v>0</v>
      </c>
      <c r="AB133" s="59" t="str" cm="1">
        <f t="array" ref="AB133">IF(G133="nebodované zameranie","ok",IF(AND(OR($D$4="vyberte oblasť",$D$4="")),"ok",IF(AND($D$4&lt;&gt;"",J133=0),"ok",IF(AND($D$4=$Y$15,OR(G133={"a)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technika)"})),"ok",IF(AND($D$4=$Y$16,OR(G133={"a)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33" s="46">
        <f t="shared" si="31"/>
        <v>0</v>
      </c>
      <c r="AI133" s="46">
        <f t="shared" si="32"/>
        <v>0</v>
      </c>
      <c r="AJ133" s="109" t="str">
        <f t="shared" si="33"/>
        <v/>
      </c>
      <c r="AK133" s="109">
        <f t="shared" si="34"/>
        <v>0</v>
      </c>
      <c r="AL133" s="115">
        <f t="shared" si="35"/>
        <v>0</v>
      </c>
      <c r="AM133" s="46">
        <f t="shared" si="36"/>
        <v>0</v>
      </c>
      <c r="AN133" s="109">
        <f t="shared" si="37"/>
        <v>0</v>
      </c>
      <c r="AO133" s="47">
        <f t="shared" si="38"/>
        <v>0</v>
      </c>
    </row>
    <row r="134" spans="1:41" ht="45" customHeight="1" x14ac:dyDescent="0.2">
      <c r="A134" s="5">
        <v>111</v>
      </c>
      <c r="B134" s="164"/>
      <c r="C134" s="164"/>
      <c r="D134" s="164"/>
      <c r="E134" s="111"/>
      <c r="F134" s="111"/>
      <c r="G134" s="112"/>
      <c r="H134" s="48"/>
      <c r="I134" s="48"/>
      <c r="J134" s="123">
        <f t="shared" si="22"/>
        <v>0</v>
      </c>
      <c r="K134" s="48"/>
      <c r="L134" s="48"/>
      <c r="M134" s="48"/>
      <c r="N134" s="48"/>
      <c r="O134" s="48"/>
      <c r="P134" s="123">
        <f t="shared" si="39"/>
        <v>0</v>
      </c>
      <c r="Q134" s="124" t="str">
        <f t="shared" si="40"/>
        <v/>
      </c>
      <c r="R134" s="125" t="str">
        <f t="shared" si="26"/>
        <v/>
      </c>
      <c r="S134" s="126"/>
      <c r="T134" s="127"/>
      <c r="U134" s="128"/>
      <c r="V134" s="150">
        <f t="shared" si="41"/>
        <v>0</v>
      </c>
      <c r="W134" s="46" t="b">
        <f t="shared" si="27"/>
        <v>0</v>
      </c>
      <c r="X134" s="46">
        <f t="shared" si="28"/>
        <v>0</v>
      </c>
      <c r="Y134" s="46">
        <f t="shared" si="29"/>
        <v>0</v>
      </c>
      <c r="Z134" s="46">
        <f t="shared" si="30"/>
        <v>0</v>
      </c>
      <c r="AB134" s="59" t="str" cm="1">
        <f t="array" ref="AB134">IF(G134="nebodované zameranie","ok",IF(AND(OR($D$4="vyberte oblasť",$D$4="")),"ok",IF(AND($D$4&lt;&gt;"",J134=0),"ok",IF(AND($D$4=$Y$15,OR(G134={"a)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technika)"})),"ok",IF(AND($D$4=$Y$16,OR(G134={"a)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34" s="46">
        <f t="shared" si="31"/>
        <v>0</v>
      </c>
      <c r="AI134" s="46">
        <f t="shared" si="32"/>
        <v>0</v>
      </c>
      <c r="AJ134" s="109" t="str">
        <f t="shared" si="33"/>
        <v/>
      </c>
      <c r="AK134" s="109">
        <f t="shared" si="34"/>
        <v>0</v>
      </c>
      <c r="AL134" s="115">
        <f t="shared" si="35"/>
        <v>0</v>
      </c>
      <c r="AM134" s="46">
        <f t="shared" si="36"/>
        <v>0</v>
      </c>
      <c r="AN134" s="109">
        <f t="shared" si="37"/>
        <v>0</v>
      </c>
      <c r="AO134" s="47">
        <f t="shared" si="38"/>
        <v>0</v>
      </c>
    </row>
    <row r="135" spans="1:41" ht="45" customHeight="1" x14ac:dyDescent="0.2">
      <c r="A135" s="5">
        <v>112</v>
      </c>
      <c r="B135" s="164"/>
      <c r="C135" s="164"/>
      <c r="D135" s="164"/>
      <c r="E135" s="111"/>
      <c r="F135" s="111"/>
      <c r="G135" s="112"/>
      <c r="H135" s="48"/>
      <c r="I135" s="48"/>
      <c r="J135" s="123">
        <f t="shared" si="22"/>
        <v>0</v>
      </c>
      <c r="K135" s="48"/>
      <c r="L135" s="48"/>
      <c r="M135" s="48"/>
      <c r="N135" s="48"/>
      <c r="O135" s="48"/>
      <c r="P135" s="123">
        <f t="shared" si="39"/>
        <v>0</v>
      </c>
      <c r="Q135" s="124" t="str">
        <f t="shared" si="40"/>
        <v/>
      </c>
      <c r="R135" s="125" t="str">
        <f t="shared" si="26"/>
        <v/>
      </c>
      <c r="S135" s="126"/>
      <c r="T135" s="127"/>
      <c r="U135" s="128"/>
      <c r="V135" s="150">
        <f t="shared" si="41"/>
        <v>0</v>
      </c>
      <c r="W135" s="46" t="b">
        <f t="shared" si="27"/>
        <v>0</v>
      </c>
      <c r="X135" s="46">
        <f t="shared" si="28"/>
        <v>0</v>
      </c>
      <c r="Y135" s="46">
        <f t="shared" si="29"/>
        <v>0</v>
      </c>
      <c r="Z135" s="46">
        <f t="shared" si="30"/>
        <v>0</v>
      </c>
      <c r="AB135" s="59" t="str" cm="1">
        <f t="array" ref="AB135">IF(G135="nebodované zameranie","ok",IF(AND(OR($D$4="vyberte oblasť",$D$4="")),"ok",IF(AND($D$4&lt;&gt;"",J135=0),"ok",IF(AND($D$4=$Y$15,OR(G135={"a)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technika)"})),"ok",IF(AND($D$4=$Y$16,OR(G135={"a)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35" s="46">
        <f t="shared" si="31"/>
        <v>0</v>
      </c>
      <c r="AI135" s="46">
        <f t="shared" si="32"/>
        <v>0</v>
      </c>
      <c r="AJ135" s="109" t="str">
        <f t="shared" si="33"/>
        <v/>
      </c>
      <c r="AK135" s="109">
        <f t="shared" si="34"/>
        <v>0</v>
      </c>
      <c r="AL135" s="115">
        <f t="shared" si="35"/>
        <v>0</v>
      </c>
      <c r="AM135" s="46">
        <f t="shared" si="36"/>
        <v>0</v>
      </c>
      <c r="AN135" s="109">
        <f t="shared" si="37"/>
        <v>0</v>
      </c>
      <c r="AO135" s="47">
        <f t="shared" si="38"/>
        <v>0</v>
      </c>
    </row>
    <row r="136" spans="1:41" ht="45" customHeight="1" x14ac:dyDescent="0.2">
      <c r="A136" s="5">
        <v>113</v>
      </c>
      <c r="B136" s="164"/>
      <c r="C136" s="164"/>
      <c r="D136" s="164"/>
      <c r="E136" s="111"/>
      <c r="F136" s="111"/>
      <c r="G136" s="112"/>
      <c r="H136" s="48"/>
      <c r="I136" s="48"/>
      <c r="J136" s="123">
        <f t="shared" si="22"/>
        <v>0</v>
      </c>
      <c r="K136" s="48"/>
      <c r="L136" s="48"/>
      <c r="M136" s="48"/>
      <c r="N136" s="48"/>
      <c r="O136" s="48"/>
      <c r="P136" s="123">
        <f t="shared" si="39"/>
        <v>0</v>
      </c>
      <c r="Q136" s="124" t="str">
        <f t="shared" si="40"/>
        <v/>
      </c>
      <c r="R136" s="125" t="str">
        <f t="shared" si="26"/>
        <v/>
      </c>
      <c r="S136" s="126"/>
      <c r="T136" s="127"/>
      <c r="U136" s="128"/>
      <c r="V136" s="150">
        <f t="shared" si="41"/>
        <v>0</v>
      </c>
      <c r="W136" s="46" t="b">
        <f t="shared" si="27"/>
        <v>0</v>
      </c>
      <c r="X136" s="46">
        <f t="shared" si="28"/>
        <v>0</v>
      </c>
      <c r="Y136" s="46">
        <f t="shared" si="29"/>
        <v>0</v>
      </c>
      <c r="Z136" s="46">
        <f t="shared" si="30"/>
        <v>0</v>
      </c>
      <c r="AB136" s="59" t="str" cm="1">
        <f t="array" ref="AB136">IF(G136="nebodované zameranie","ok",IF(AND(OR($D$4="vyberte oblasť",$D$4="")),"ok",IF(AND($D$4&lt;&gt;"",J136=0),"ok",IF(AND($D$4=$Y$15,OR(G136={"a)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technika)"})),"ok",IF(AND($D$4=$Y$16,OR(G136={"a)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36" s="46">
        <f t="shared" si="31"/>
        <v>0</v>
      </c>
      <c r="AI136" s="46">
        <f t="shared" si="32"/>
        <v>0</v>
      </c>
      <c r="AJ136" s="109" t="str">
        <f t="shared" si="33"/>
        <v/>
      </c>
      <c r="AK136" s="109">
        <f t="shared" si="34"/>
        <v>0</v>
      </c>
      <c r="AL136" s="115">
        <f t="shared" si="35"/>
        <v>0</v>
      </c>
      <c r="AM136" s="46">
        <f t="shared" si="36"/>
        <v>0</v>
      </c>
      <c r="AN136" s="109">
        <f t="shared" si="37"/>
        <v>0</v>
      </c>
      <c r="AO136" s="47">
        <f t="shared" si="38"/>
        <v>0</v>
      </c>
    </row>
    <row r="137" spans="1:41" ht="45" customHeight="1" x14ac:dyDescent="0.2">
      <c r="A137" s="5">
        <v>114</v>
      </c>
      <c r="B137" s="164"/>
      <c r="C137" s="164"/>
      <c r="D137" s="164"/>
      <c r="E137" s="111"/>
      <c r="F137" s="111"/>
      <c r="G137" s="112"/>
      <c r="H137" s="48"/>
      <c r="I137" s="48"/>
      <c r="J137" s="123">
        <f t="shared" si="22"/>
        <v>0</v>
      </c>
      <c r="K137" s="48"/>
      <c r="L137" s="48"/>
      <c r="M137" s="48"/>
      <c r="N137" s="48"/>
      <c r="O137" s="48"/>
      <c r="P137" s="123">
        <f t="shared" si="39"/>
        <v>0</v>
      </c>
      <c r="Q137" s="124" t="str">
        <f t="shared" si="40"/>
        <v/>
      </c>
      <c r="R137" s="125" t="str">
        <f t="shared" si="26"/>
        <v/>
      </c>
      <c r="S137" s="126"/>
      <c r="T137" s="127"/>
      <c r="U137" s="128"/>
      <c r="V137" s="150">
        <f t="shared" si="41"/>
        <v>0</v>
      </c>
      <c r="W137" s="46" t="b">
        <f t="shared" si="27"/>
        <v>0</v>
      </c>
      <c r="X137" s="46">
        <f t="shared" si="28"/>
        <v>0</v>
      </c>
      <c r="Y137" s="46">
        <f t="shared" si="29"/>
        <v>0</v>
      </c>
      <c r="Z137" s="46">
        <f t="shared" si="30"/>
        <v>0</v>
      </c>
      <c r="AB137" s="59" t="str" cm="1">
        <f t="array" ref="AB137">IF(G137="nebodované zameranie","ok",IF(AND(OR($D$4="vyberte oblasť",$D$4="")),"ok",IF(AND($D$4&lt;&gt;"",J137=0),"ok",IF(AND($D$4=$Y$15,OR(G137={"a)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technika)"})),"ok",IF(AND($D$4=$Y$16,OR(G137={"a)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37" s="46">
        <f t="shared" si="31"/>
        <v>0</v>
      </c>
      <c r="AI137" s="46">
        <f t="shared" si="32"/>
        <v>0</v>
      </c>
      <c r="AJ137" s="109" t="str">
        <f t="shared" si="33"/>
        <v/>
      </c>
      <c r="AK137" s="109">
        <f t="shared" si="34"/>
        <v>0</v>
      </c>
      <c r="AL137" s="115">
        <f t="shared" si="35"/>
        <v>0</v>
      </c>
      <c r="AM137" s="46">
        <f t="shared" si="36"/>
        <v>0</v>
      </c>
      <c r="AN137" s="109">
        <f t="shared" si="37"/>
        <v>0</v>
      </c>
      <c r="AO137" s="47">
        <f t="shared" si="38"/>
        <v>0</v>
      </c>
    </row>
    <row r="138" spans="1:41" ht="45" customHeight="1" x14ac:dyDescent="0.2">
      <c r="A138" s="5">
        <v>115</v>
      </c>
      <c r="B138" s="164"/>
      <c r="C138" s="164"/>
      <c r="D138" s="164"/>
      <c r="E138" s="111"/>
      <c r="F138" s="111"/>
      <c r="G138" s="112"/>
      <c r="H138" s="48"/>
      <c r="I138" s="48"/>
      <c r="J138" s="123">
        <f t="shared" si="22"/>
        <v>0</v>
      </c>
      <c r="K138" s="48"/>
      <c r="L138" s="48"/>
      <c r="M138" s="48"/>
      <c r="N138" s="48"/>
      <c r="O138" s="48"/>
      <c r="P138" s="123">
        <f t="shared" si="39"/>
        <v>0</v>
      </c>
      <c r="Q138" s="124" t="str">
        <f t="shared" si="40"/>
        <v/>
      </c>
      <c r="R138" s="125" t="str">
        <f t="shared" si="26"/>
        <v/>
      </c>
      <c r="S138" s="126"/>
      <c r="T138" s="127"/>
      <c r="U138" s="128"/>
      <c r="V138" s="150">
        <f t="shared" si="41"/>
        <v>0</v>
      </c>
      <c r="W138" s="46" t="b">
        <f t="shared" si="27"/>
        <v>0</v>
      </c>
      <c r="X138" s="46">
        <f t="shared" si="28"/>
        <v>0</v>
      </c>
      <c r="Y138" s="46">
        <f t="shared" si="29"/>
        <v>0</v>
      </c>
      <c r="Z138" s="46">
        <f t="shared" si="30"/>
        <v>0</v>
      </c>
      <c r="AB138" s="59" t="str" cm="1">
        <f t="array" ref="AB138">IF(G138="nebodované zameranie","ok",IF(AND(OR($D$4="vyberte oblasť",$D$4="")),"ok",IF(AND($D$4&lt;&gt;"",J138=0),"ok",IF(AND($D$4=$Y$15,OR(G138={"a)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technika)"})),"ok",IF(AND($D$4=$Y$16,OR(G138={"a)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38" s="46">
        <f t="shared" si="31"/>
        <v>0</v>
      </c>
      <c r="AI138" s="46">
        <f t="shared" si="32"/>
        <v>0</v>
      </c>
      <c r="AJ138" s="109" t="str">
        <f t="shared" si="33"/>
        <v/>
      </c>
      <c r="AK138" s="109">
        <f t="shared" si="34"/>
        <v>0</v>
      </c>
      <c r="AL138" s="115">
        <f t="shared" si="35"/>
        <v>0</v>
      </c>
      <c r="AM138" s="46">
        <f t="shared" si="36"/>
        <v>0</v>
      </c>
      <c r="AN138" s="109">
        <f t="shared" si="37"/>
        <v>0</v>
      </c>
      <c r="AO138" s="47">
        <f t="shared" si="38"/>
        <v>0</v>
      </c>
    </row>
    <row r="139" spans="1:41" ht="45" customHeight="1" x14ac:dyDescent="0.2">
      <c r="A139" s="5">
        <v>116</v>
      </c>
      <c r="B139" s="164"/>
      <c r="C139" s="164"/>
      <c r="D139" s="164"/>
      <c r="E139" s="111"/>
      <c r="F139" s="111"/>
      <c r="G139" s="112"/>
      <c r="H139" s="48"/>
      <c r="I139" s="48"/>
      <c r="J139" s="123">
        <f t="shared" si="22"/>
        <v>0</v>
      </c>
      <c r="K139" s="48"/>
      <c r="L139" s="48"/>
      <c r="M139" s="48"/>
      <c r="N139" s="48"/>
      <c r="O139" s="48"/>
      <c r="P139" s="123">
        <f t="shared" si="39"/>
        <v>0</v>
      </c>
      <c r="Q139" s="124" t="str">
        <f t="shared" si="40"/>
        <v/>
      </c>
      <c r="R139" s="125" t="str">
        <f t="shared" si="26"/>
        <v/>
      </c>
      <c r="S139" s="126"/>
      <c r="T139" s="127"/>
      <c r="U139" s="128"/>
      <c r="V139" s="150">
        <f t="shared" si="41"/>
        <v>0</v>
      </c>
      <c r="W139" s="46" t="b">
        <f t="shared" si="27"/>
        <v>0</v>
      </c>
      <c r="X139" s="46">
        <f t="shared" si="28"/>
        <v>0</v>
      </c>
      <c r="Y139" s="46">
        <f t="shared" si="29"/>
        <v>0</v>
      </c>
      <c r="Z139" s="46">
        <f t="shared" si="30"/>
        <v>0</v>
      </c>
      <c r="AB139" s="59" t="str" cm="1">
        <f t="array" ref="AB139">IF(G139="nebodované zameranie","ok",IF(AND(OR($D$4="vyberte oblasť",$D$4="")),"ok",IF(AND($D$4&lt;&gt;"",J139=0),"ok",IF(AND($D$4=$Y$15,OR(G139={"a)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technika)"})),"ok",IF(AND($D$4=$Y$16,OR(G139={"a)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39" s="46">
        <f t="shared" si="31"/>
        <v>0</v>
      </c>
      <c r="AI139" s="46">
        <f t="shared" si="32"/>
        <v>0</v>
      </c>
      <c r="AJ139" s="109" t="str">
        <f t="shared" si="33"/>
        <v/>
      </c>
      <c r="AK139" s="109">
        <f t="shared" si="34"/>
        <v>0</v>
      </c>
      <c r="AL139" s="115">
        <f t="shared" si="35"/>
        <v>0</v>
      </c>
      <c r="AM139" s="46">
        <f t="shared" si="36"/>
        <v>0</v>
      </c>
      <c r="AN139" s="109">
        <f t="shared" si="37"/>
        <v>0</v>
      </c>
      <c r="AO139" s="47">
        <f t="shared" si="38"/>
        <v>0</v>
      </c>
    </row>
    <row r="140" spans="1:41" ht="45" customHeight="1" x14ac:dyDescent="0.2">
      <c r="A140" s="5">
        <v>117</v>
      </c>
      <c r="B140" s="164"/>
      <c r="C140" s="164"/>
      <c r="D140" s="164"/>
      <c r="E140" s="111"/>
      <c r="F140" s="111"/>
      <c r="G140" s="112"/>
      <c r="H140" s="48"/>
      <c r="I140" s="48"/>
      <c r="J140" s="123">
        <f t="shared" si="22"/>
        <v>0</v>
      </c>
      <c r="K140" s="48"/>
      <c r="L140" s="48"/>
      <c r="M140" s="48"/>
      <c r="N140" s="48"/>
      <c r="O140" s="48"/>
      <c r="P140" s="123">
        <f t="shared" si="39"/>
        <v>0</v>
      </c>
      <c r="Q140" s="124" t="str">
        <f t="shared" si="40"/>
        <v/>
      </c>
      <c r="R140" s="125" t="str">
        <f t="shared" si="26"/>
        <v/>
      </c>
      <c r="S140" s="126"/>
      <c r="T140" s="127"/>
      <c r="U140" s="128"/>
      <c r="V140" s="150">
        <f t="shared" si="41"/>
        <v>0</v>
      </c>
      <c r="W140" s="46" t="b">
        <f t="shared" si="27"/>
        <v>0</v>
      </c>
      <c r="X140" s="46">
        <f t="shared" si="28"/>
        <v>0</v>
      </c>
      <c r="Y140" s="46">
        <f t="shared" si="29"/>
        <v>0</v>
      </c>
      <c r="Z140" s="46">
        <f t="shared" si="30"/>
        <v>0</v>
      </c>
      <c r="AB140" s="59" t="str" cm="1">
        <f t="array" ref="AB140">IF(G140="nebodované zameranie","ok",IF(AND(OR($D$4="vyberte oblasť",$D$4="")),"ok",IF(AND($D$4&lt;&gt;"",J140=0),"ok",IF(AND($D$4=$Y$15,OR(G140={"a)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technika)"})),"ok",IF(AND($D$4=$Y$16,OR(G140={"a)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40" s="46">
        <f t="shared" si="31"/>
        <v>0</v>
      </c>
      <c r="AI140" s="46">
        <f t="shared" si="32"/>
        <v>0</v>
      </c>
      <c r="AJ140" s="109" t="str">
        <f t="shared" si="33"/>
        <v/>
      </c>
      <c r="AK140" s="109">
        <f t="shared" si="34"/>
        <v>0</v>
      </c>
      <c r="AL140" s="115">
        <f t="shared" si="35"/>
        <v>0</v>
      </c>
      <c r="AM140" s="46">
        <f t="shared" si="36"/>
        <v>0</v>
      </c>
      <c r="AN140" s="109">
        <f t="shared" si="37"/>
        <v>0</v>
      </c>
      <c r="AO140" s="47">
        <f t="shared" si="38"/>
        <v>0</v>
      </c>
    </row>
    <row r="141" spans="1:41" ht="45" customHeight="1" x14ac:dyDescent="0.2">
      <c r="A141" s="5">
        <v>118</v>
      </c>
      <c r="B141" s="164"/>
      <c r="C141" s="164"/>
      <c r="D141" s="164"/>
      <c r="E141" s="111"/>
      <c r="F141" s="111"/>
      <c r="G141" s="112"/>
      <c r="H141" s="48"/>
      <c r="I141" s="48"/>
      <c r="J141" s="123">
        <f t="shared" si="22"/>
        <v>0</v>
      </c>
      <c r="K141" s="48"/>
      <c r="L141" s="48"/>
      <c r="M141" s="48"/>
      <c r="N141" s="48"/>
      <c r="O141" s="48"/>
      <c r="P141" s="123">
        <f t="shared" si="39"/>
        <v>0</v>
      </c>
      <c r="Q141" s="124" t="str">
        <f t="shared" si="40"/>
        <v/>
      </c>
      <c r="R141" s="125" t="str">
        <f t="shared" si="26"/>
        <v/>
      </c>
      <c r="S141" s="126"/>
      <c r="T141" s="127"/>
      <c r="U141" s="128"/>
      <c r="V141" s="150">
        <f t="shared" si="41"/>
        <v>0</v>
      </c>
      <c r="W141" s="46" t="b">
        <f t="shared" si="27"/>
        <v>0</v>
      </c>
      <c r="X141" s="46">
        <f t="shared" si="28"/>
        <v>0</v>
      </c>
      <c r="Y141" s="46">
        <f t="shared" si="29"/>
        <v>0</v>
      </c>
      <c r="Z141" s="46">
        <f t="shared" si="30"/>
        <v>0</v>
      </c>
      <c r="AB141" s="59" t="str" cm="1">
        <f t="array" ref="AB141">IF(G141="nebodované zameranie","ok",IF(AND(OR($D$4="vyberte oblasť",$D$4="")),"ok",IF(AND($D$4&lt;&gt;"",J141=0),"ok",IF(AND($D$4=$Y$15,OR(G141={"a)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technika)"})),"ok",IF(AND($D$4=$Y$16,OR(G141={"a)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41" s="46">
        <f t="shared" si="31"/>
        <v>0</v>
      </c>
      <c r="AI141" s="46">
        <f t="shared" si="32"/>
        <v>0</v>
      </c>
      <c r="AJ141" s="109" t="str">
        <f t="shared" si="33"/>
        <v/>
      </c>
      <c r="AK141" s="109">
        <f t="shared" si="34"/>
        <v>0</v>
      </c>
      <c r="AL141" s="115">
        <f t="shared" si="35"/>
        <v>0</v>
      </c>
      <c r="AM141" s="46">
        <f t="shared" si="36"/>
        <v>0</v>
      </c>
      <c r="AN141" s="109">
        <f t="shared" si="37"/>
        <v>0</v>
      </c>
      <c r="AO141" s="47">
        <f t="shared" si="38"/>
        <v>0</v>
      </c>
    </row>
    <row r="142" spans="1:41" ht="45" customHeight="1" x14ac:dyDescent="0.2">
      <c r="A142" s="5">
        <v>119</v>
      </c>
      <c r="B142" s="164"/>
      <c r="C142" s="164"/>
      <c r="D142" s="164"/>
      <c r="E142" s="111"/>
      <c r="F142" s="111"/>
      <c r="G142" s="112"/>
      <c r="H142" s="48"/>
      <c r="I142" s="48"/>
      <c r="J142" s="123">
        <f t="shared" si="22"/>
        <v>0</v>
      </c>
      <c r="K142" s="48"/>
      <c r="L142" s="48"/>
      <c r="M142" s="48"/>
      <c r="N142" s="48"/>
      <c r="O142" s="48"/>
      <c r="P142" s="123">
        <f t="shared" si="39"/>
        <v>0</v>
      </c>
      <c r="Q142" s="124" t="str">
        <f t="shared" si="40"/>
        <v/>
      </c>
      <c r="R142" s="125" t="str">
        <f t="shared" si="26"/>
        <v/>
      </c>
      <c r="S142" s="126"/>
      <c r="T142" s="127"/>
      <c r="U142" s="128"/>
      <c r="V142" s="150">
        <f t="shared" si="41"/>
        <v>0</v>
      </c>
      <c r="W142" s="46" t="b">
        <f t="shared" si="27"/>
        <v>0</v>
      </c>
      <c r="X142" s="46">
        <f t="shared" si="28"/>
        <v>0</v>
      </c>
      <c r="Y142" s="46">
        <f t="shared" si="29"/>
        <v>0</v>
      </c>
      <c r="Z142" s="46">
        <f t="shared" si="30"/>
        <v>0</v>
      </c>
      <c r="AB142" s="59" t="str" cm="1">
        <f t="array" ref="AB142">IF(G142="nebodované zameranie","ok",IF(AND(OR($D$4="vyberte oblasť",$D$4="")),"ok",IF(AND($D$4&lt;&gt;"",J142=0),"ok",IF(AND($D$4=$Y$15,OR(G142={"a)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technika)"})),"ok",IF(AND($D$4=$Y$16,OR(G142={"a)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42" s="46">
        <f t="shared" si="31"/>
        <v>0</v>
      </c>
      <c r="AI142" s="46">
        <f t="shared" si="32"/>
        <v>0</v>
      </c>
      <c r="AJ142" s="109" t="str">
        <f t="shared" si="33"/>
        <v/>
      </c>
      <c r="AK142" s="109">
        <f t="shared" si="34"/>
        <v>0</v>
      </c>
      <c r="AL142" s="115">
        <f t="shared" si="35"/>
        <v>0</v>
      </c>
      <c r="AM142" s="46">
        <f t="shared" si="36"/>
        <v>0</v>
      </c>
      <c r="AN142" s="109">
        <f t="shared" si="37"/>
        <v>0</v>
      </c>
      <c r="AO142" s="47">
        <f t="shared" si="38"/>
        <v>0</v>
      </c>
    </row>
    <row r="143" spans="1:41" ht="45" customHeight="1" x14ac:dyDescent="0.2">
      <c r="A143" s="5">
        <v>120</v>
      </c>
      <c r="B143" s="164"/>
      <c r="C143" s="164"/>
      <c r="D143" s="164"/>
      <c r="E143" s="111"/>
      <c r="F143" s="111"/>
      <c r="G143" s="112"/>
      <c r="H143" s="48"/>
      <c r="I143" s="48"/>
      <c r="J143" s="123">
        <f t="shared" si="22"/>
        <v>0</v>
      </c>
      <c r="K143" s="48"/>
      <c r="L143" s="48"/>
      <c r="M143" s="48"/>
      <c r="N143" s="48"/>
      <c r="O143" s="48"/>
      <c r="P143" s="123">
        <f t="shared" si="39"/>
        <v>0</v>
      </c>
      <c r="Q143" s="124" t="str">
        <f t="shared" si="40"/>
        <v/>
      </c>
      <c r="R143" s="125" t="str">
        <f t="shared" si="26"/>
        <v/>
      </c>
      <c r="S143" s="126"/>
      <c r="T143" s="127"/>
      <c r="U143" s="128"/>
      <c r="V143" s="150">
        <f t="shared" si="41"/>
        <v>0</v>
      </c>
      <c r="W143" s="46" t="b">
        <f t="shared" si="27"/>
        <v>0</v>
      </c>
      <c r="X143" s="46">
        <f t="shared" si="28"/>
        <v>0</v>
      </c>
      <c r="Y143" s="46">
        <f t="shared" si="29"/>
        <v>0</v>
      </c>
      <c r="Z143" s="46">
        <f t="shared" si="30"/>
        <v>0</v>
      </c>
      <c r="AB143" s="59" t="str" cm="1">
        <f t="array" ref="AB143">IF(G143="nebodované zameranie","ok",IF(AND(OR($D$4="vyberte oblasť",$D$4="")),"ok",IF(AND($D$4&lt;&gt;"",J143=0),"ok",IF(AND($D$4=$Y$15,OR(G143={"a)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technika)"})),"ok",IF(AND($D$4=$Y$16,OR(G143={"a)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43" s="46">
        <f t="shared" si="31"/>
        <v>0</v>
      </c>
      <c r="AI143" s="46">
        <f t="shared" si="32"/>
        <v>0</v>
      </c>
      <c r="AJ143" s="109" t="str">
        <f t="shared" si="33"/>
        <v/>
      </c>
      <c r="AK143" s="109">
        <f t="shared" si="34"/>
        <v>0</v>
      </c>
      <c r="AL143" s="115">
        <f t="shared" si="35"/>
        <v>0</v>
      </c>
      <c r="AM143" s="46">
        <f t="shared" si="36"/>
        <v>0</v>
      </c>
      <c r="AN143" s="109">
        <f t="shared" si="37"/>
        <v>0</v>
      </c>
      <c r="AO143" s="47">
        <f t="shared" si="38"/>
        <v>0</v>
      </c>
    </row>
    <row r="144" spans="1:41" ht="45" customHeight="1" x14ac:dyDescent="0.2">
      <c r="A144" s="5">
        <v>121</v>
      </c>
      <c r="B144" s="164"/>
      <c r="C144" s="164"/>
      <c r="D144" s="164"/>
      <c r="E144" s="111"/>
      <c r="F144" s="111"/>
      <c r="G144" s="112"/>
      <c r="H144" s="48"/>
      <c r="I144" s="48"/>
      <c r="J144" s="123">
        <f t="shared" ref="J144:J153" si="47">ROUNDDOWN(H144*I144,2)</f>
        <v>0</v>
      </c>
      <c r="K144" s="48"/>
      <c r="L144" s="48"/>
      <c r="M144" s="48"/>
      <c r="N144" s="48"/>
      <c r="O144" s="48"/>
      <c r="P144" s="123">
        <f t="shared" ref="P144:P153" si="48">SUM(K144:O144)</f>
        <v>0</v>
      </c>
      <c r="Q144" s="124" t="str">
        <f t="shared" ref="Q144:Q153" si="49">IF(ROUNDDOWN(H144*I144,2)-ROUNDDOWN(SUM(K144:O144),2)=0,"","zlý súčet")</f>
        <v/>
      </c>
      <c r="R144" s="125" t="str">
        <f t="shared" si="26"/>
        <v/>
      </c>
      <c r="S144" s="126"/>
      <c r="T144" s="127"/>
      <c r="U144" s="128"/>
      <c r="V144" s="150">
        <f t="shared" ref="V144:V153" si="50">P144-U144</f>
        <v>0</v>
      </c>
      <c r="W144" s="46" t="b">
        <f t="shared" si="27"/>
        <v>0</v>
      </c>
      <c r="X144" s="46">
        <f t="shared" si="28"/>
        <v>0</v>
      </c>
      <c r="Y144" s="46">
        <f t="shared" si="29"/>
        <v>0</v>
      </c>
      <c r="Z144" s="46">
        <f t="shared" ref="Z144:Z153" si="51">IF(Q144="zlý súčet",1,0)</f>
        <v>0</v>
      </c>
      <c r="AB144" s="59" t="str" cm="1">
        <f t="array" ref="AB144">IF(G144="nebodované zameranie","ok",IF(AND(OR($D$4="vyberte oblasť",$D$4="")),"ok",IF(AND($D$4&lt;&gt;"",J144=0),"ok",IF(AND($D$4=$Y$15,OR(G144={"a)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technika)"})),"ok",IF(AND($D$4=$Y$16,OR(G144={"a)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44" s="46">
        <f t="shared" si="31"/>
        <v>0</v>
      </c>
      <c r="AI144" s="46">
        <f t="shared" si="32"/>
        <v>0</v>
      </c>
      <c r="AJ144" s="109" t="str">
        <f t="shared" si="33"/>
        <v/>
      </c>
      <c r="AK144" s="109">
        <f t="shared" si="34"/>
        <v>0</v>
      </c>
      <c r="AL144" s="115">
        <f t="shared" si="35"/>
        <v>0</v>
      </c>
      <c r="AM144" s="46">
        <f t="shared" si="36"/>
        <v>0</v>
      </c>
      <c r="AN144" s="109">
        <f t="shared" si="37"/>
        <v>0</v>
      </c>
      <c r="AO144" s="47">
        <f t="shared" si="38"/>
        <v>0</v>
      </c>
    </row>
    <row r="145" spans="1:41" ht="45" customHeight="1" x14ac:dyDescent="0.2">
      <c r="A145" s="5">
        <v>122</v>
      </c>
      <c r="B145" s="164"/>
      <c r="C145" s="164"/>
      <c r="D145" s="164"/>
      <c r="E145" s="111"/>
      <c r="F145" s="111"/>
      <c r="G145" s="112"/>
      <c r="H145" s="48"/>
      <c r="I145" s="48"/>
      <c r="J145" s="123">
        <f t="shared" si="47"/>
        <v>0</v>
      </c>
      <c r="K145" s="48"/>
      <c r="L145" s="48"/>
      <c r="M145" s="48"/>
      <c r="N145" s="48"/>
      <c r="O145" s="48"/>
      <c r="P145" s="123">
        <f t="shared" si="48"/>
        <v>0</v>
      </c>
      <c r="Q145" s="124" t="str">
        <f t="shared" si="49"/>
        <v/>
      </c>
      <c r="R145" s="125" t="str">
        <f t="shared" si="26"/>
        <v/>
      </c>
      <c r="S145" s="126"/>
      <c r="T145" s="127"/>
      <c r="U145" s="128"/>
      <c r="V145" s="150">
        <f t="shared" si="50"/>
        <v>0</v>
      </c>
      <c r="W145" s="46" t="b">
        <f t="shared" si="27"/>
        <v>0</v>
      </c>
      <c r="X145" s="46">
        <f t="shared" si="28"/>
        <v>0</v>
      </c>
      <c r="Y145" s="46">
        <f t="shared" si="29"/>
        <v>0</v>
      </c>
      <c r="Z145" s="46">
        <f t="shared" si="51"/>
        <v>0</v>
      </c>
      <c r="AB145" s="59" t="str" cm="1">
        <f t="array" ref="AB145">IF(G145="nebodované zameranie","ok",IF(AND(OR($D$4="vyberte oblasť",$D$4="")),"ok",IF(AND($D$4&lt;&gt;"",J145=0),"ok",IF(AND($D$4=$Y$15,OR(G145={"a)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technika)"})),"ok",IF(AND($D$4=$Y$16,OR(G145={"a)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45" s="46">
        <f t="shared" si="31"/>
        <v>0</v>
      </c>
      <c r="AI145" s="46">
        <f t="shared" si="32"/>
        <v>0</v>
      </c>
      <c r="AJ145" s="109" t="str">
        <f t="shared" si="33"/>
        <v/>
      </c>
      <c r="AK145" s="109">
        <f t="shared" si="34"/>
        <v>0</v>
      </c>
      <c r="AL145" s="115">
        <f t="shared" si="35"/>
        <v>0</v>
      </c>
      <c r="AM145" s="46">
        <f t="shared" si="36"/>
        <v>0</v>
      </c>
      <c r="AN145" s="109">
        <f t="shared" si="37"/>
        <v>0</v>
      </c>
      <c r="AO145" s="47">
        <f t="shared" si="38"/>
        <v>0</v>
      </c>
    </row>
    <row r="146" spans="1:41" ht="45" customHeight="1" x14ac:dyDescent="0.2">
      <c r="A146" s="5">
        <v>123</v>
      </c>
      <c r="B146" s="164"/>
      <c r="C146" s="164"/>
      <c r="D146" s="164"/>
      <c r="E146" s="111"/>
      <c r="F146" s="111"/>
      <c r="G146" s="112"/>
      <c r="H146" s="48"/>
      <c r="I146" s="48"/>
      <c r="J146" s="123">
        <f t="shared" si="47"/>
        <v>0</v>
      </c>
      <c r="K146" s="48"/>
      <c r="L146" s="48"/>
      <c r="M146" s="48"/>
      <c r="N146" s="48"/>
      <c r="O146" s="48"/>
      <c r="P146" s="123">
        <f t="shared" si="48"/>
        <v>0</v>
      </c>
      <c r="Q146" s="124" t="str">
        <f t="shared" si="49"/>
        <v/>
      </c>
      <c r="R146" s="125" t="str">
        <f t="shared" si="26"/>
        <v/>
      </c>
      <c r="S146" s="126"/>
      <c r="T146" s="127"/>
      <c r="U146" s="128"/>
      <c r="V146" s="150">
        <f t="shared" si="50"/>
        <v>0</v>
      </c>
      <c r="W146" s="46" t="b">
        <f t="shared" si="27"/>
        <v>0</v>
      </c>
      <c r="X146" s="46">
        <f t="shared" si="28"/>
        <v>0</v>
      </c>
      <c r="Y146" s="46">
        <f t="shared" si="29"/>
        <v>0</v>
      </c>
      <c r="Z146" s="46">
        <f t="shared" si="51"/>
        <v>0</v>
      </c>
      <c r="AB146" s="59" t="str" cm="1">
        <f t="array" ref="AB146">IF(G146="nebodované zameranie","ok",IF(AND(OR($D$4="vyberte oblasť",$D$4="")),"ok",IF(AND($D$4&lt;&gt;"",J146=0),"ok",IF(AND($D$4=$Y$15,OR(G146={"a)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technika)"})),"ok",IF(AND($D$4=$Y$16,OR(G146={"a)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46" s="46">
        <f t="shared" si="31"/>
        <v>0</v>
      </c>
      <c r="AI146" s="46">
        <f t="shared" si="32"/>
        <v>0</v>
      </c>
      <c r="AJ146" s="109" t="str">
        <f t="shared" si="33"/>
        <v/>
      </c>
      <c r="AK146" s="109">
        <f t="shared" si="34"/>
        <v>0</v>
      </c>
      <c r="AL146" s="115">
        <f t="shared" si="35"/>
        <v>0</v>
      </c>
      <c r="AM146" s="46">
        <f t="shared" si="36"/>
        <v>0</v>
      </c>
      <c r="AN146" s="109">
        <f t="shared" si="37"/>
        <v>0</v>
      </c>
      <c r="AO146" s="47">
        <f t="shared" si="38"/>
        <v>0</v>
      </c>
    </row>
    <row r="147" spans="1:41" ht="45" customHeight="1" x14ac:dyDescent="0.2">
      <c r="A147" s="5">
        <v>124</v>
      </c>
      <c r="B147" s="164"/>
      <c r="C147" s="164"/>
      <c r="D147" s="164"/>
      <c r="E147" s="111"/>
      <c r="F147" s="111"/>
      <c r="G147" s="112"/>
      <c r="H147" s="48"/>
      <c r="I147" s="48"/>
      <c r="J147" s="123">
        <f t="shared" si="47"/>
        <v>0</v>
      </c>
      <c r="K147" s="48"/>
      <c r="L147" s="48"/>
      <c r="M147" s="48"/>
      <c r="N147" s="48"/>
      <c r="O147" s="48"/>
      <c r="P147" s="123">
        <f t="shared" si="48"/>
        <v>0</v>
      </c>
      <c r="Q147" s="124" t="str">
        <f t="shared" si="49"/>
        <v/>
      </c>
      <c r="R147" s="125" t="str">
        <f t="shared" si="26"/>
        <v/>
      </c>
      <c r="S147" s="126"/>
      <c r="T147" s="127"/>
      <c r="U147" s="128"/>
      <c r="V147" s="150">
        <f t="shared" si="50"/>
        <v>0</v>
      </c>
      <c r="W147" s="46" t="b">
        <f t="shared" si="27"/>
        <v>0</v>
      </c>
      <c r="X147" s="46">
        <f t="shared" si="28"/>
        <v>0</v>
      </c>
      <c r="Y147" s="46">
        <f t="shared" si="29"/>
        <v>0</v>
      </c>
      <c r="Z147" s="46">
        <f t="shared" si="51"/>
        <v>0</v>
      </c>
      <c r="AB147" s="59" t="str" cm="1">
        <f t="array" ref="AB147">IF(G147="nebodované zameranie","ok",IF(AND(OR($D$4="vyberte oblasť",$D$4="")),"ok",IF(AND($D$4&lt;&gt;"",J147=0),"ok",IF(AND($D$4=$Y$15,OR(G147={"a)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technika)"})),"ok",IF(AND($D$4=$Y$16,OR(G147={"a)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47" s="46">
        <f t="shared" si="31"/>
        <v>0</v>
      </c>
      <c r="AI147" s="46">
        <f t="shared" si="32"/>
        <v>0</v>
      </c>
      <c r="AJ147" s="109" t="str">
        <f t="shared" si="33"/>
        <v/>
      </c>
      <c r="AK147" s="109">
        <f t="shared" si="34"/>
        <v>0</v>
      </c>
      <c r="AL147" s="115">
        <f t="shared" si="35"/>
        <v>0</v>
      </c>
      <c r="AM147" s="46">
        <f t="shared" si="36"/>
        <v>0</v>
      </c>
      <c r="AN147" s="109">
        <f t="shared" si="37"/>
        <v>0</v>
      </c>
      <c r="AO147" s="47">
        <f t="shared" si="38"/>
        <v>0</v>
      </c>
    </row>
    <row r="148" spans="1:41" ht="45" customHeight="1" x14ac:dyDescent="0.2">
      <c r="A148" s="5">
        <v>125</v>
      </c>
      <c r="B148" s="164"/>
      <c r="C148" s="164"/>
      <c r="D148" s="164"/>
      <c r="E148" s="111"/>
      <c r="F148" s="111"/>
      <c r="G148" s="112"/>
      <c r="H148" s="48"/>
      <c r="I148" s="48"/>
      <c r="J148" s="123">
        <f t="shared" si="47"/>
        <v>0</v>
      </c>
      <c r="K148" s="48"/>
      <c r="L148" s="48"/>
      <c r="M148" s="48"/>
      <c r="N148" s="48"/>
      <c r="O148" s="48"/>
      <c r="P148" s="123">
        <f t="shared" si="48"/>
        <v>0</v>
      </c>
      <c r="Q148" s="124" t="str">
        <f t="shared" si="49"/>
        <v/>
      </c>
      <c r="R148" s="125" t="str">
        <f t="shared" si="26"/>
        <v/>
      </c>
      <c r="S148" s="126"/>
      <c r="T148" s="127"/>
      <c r="U148" s="128"/>
      <c r="V148" s="150">
        <f t="shared" si="50"/>
        <v>0</v>
      </c>
      <c r="W148" s="46" t="b">
        <f t="shared" si="27"/>
        <v>0</v>
      </c>
      <c r="X148" s="46">
        <f t="shared" si="28"/>
        <v>0</v>
      </c>
      <c r="Y148" s="46">
        <f t="shared" si="29"/>
        <v>0</v>
      </c>
      <c r="Z148" s="46">
        <f t="shared" si="51"/>
        <v>0</v>
      </c>
      <c r="AB148" s="59" t="str" cm="1">
        <f t="array" ref="AB148">IF(G148="nebodované zameranie","ok",IF(AND(OR($D$4="vyberte oblasť",$D$4="")),"ok",IF(AND($D$4&lt;&gt;"",J148=0),"ok",IF(AND($D$4=$Y$15,OR(G148={"a)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technika)"})),"ok",IF(AND($D$4=$Y$16,OR(G148={"a)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48" s="46">
        <f t="shared" si="31"/>
        <v>0</v>
      </c>
      <c r="AI148" s="46">
        <f t="shared" si="32"/>
        <v>0</v>
      </c>
      <c r="AJ148" s="109" t="str">
        <f t="shared" si="33"/>
        <v/>
      </c>
      <c r="AK148" s="109">
        <f t="shared" si="34"/>
        <v>0</v>
      </c>
      <c r="AL148" s="115">
        <f t="shared" si="35"/>
        <v>0</v>
      </c>
      <c r="AM148" s="46">
        <f t="shared" si="36"/>
        <v>0</v>
      </c>
      <c r="AN148" s="109">
        <f t="shared" si="37"/>
        <v>0</v>
      </c>
      <c r="AO148" s="47">
        <f t="shared" si="38"/>
        <v>0</v>
      </c>
    </row>
    <row r="149" spans="1:41" ht="45" customHeight="1" x14ac:dyDescent="0.2">
      <c r="A149" s="5">
        <v>126</v>
      </c>
      <c r="B149" s="164"/>
      <c r="C149" s="164"/>
      <c r="D149" s="164"/>
      <c r="E149" s="111"/>
      <c r="F149" s="111"/>
      <c r="G149" s="112"/>
      <c r="H149" s="48"/>
      <c r="I149" s="48"/>
      <c r="J149" s="123">
        <f t="shared" si="47"/>
        <v>0</v>
      </c>
      <c r="K149" s="48"/>
      <c r="L149" s="48"/>
      <c r="M149" s="48"/>
      <c r="N149" s="48"/>
      <c r="O149" s="48"/>
      <c r="P149" s="123">
        <f t="shared" si="48"/>
        <v>0</v>
      </c>
      <c r="Q149" s="124" t="str">
        <f t="shared" si="49"/>
        <v/>
      </c>
      <c r="R149" s="125" t="str">
        <f t="shared" si="26"/>
        <v/>
      </c>
      <c r="S149" s="126"/>
      <c r="T149" s="127"/>
      <c r="U149" s="128"/>
      <c r="V149" s="150">
        <f t="shared" si="50"/>
        <v>0</v>
      </c>
      <c r="W149" s="46" t="b">
        <f t="shared" si="27"/>
        <v>0</v>
      </c>
      <c r="X149" s="46">
        <f t="shared" si="28"/>
        <v>0</v>
      </c>
      <c r="Y149" s="46">
        <f t="shared" si="29"/>
        <v>0</v>
      </c>
      <c r="Z149" s="46">
        <f t="shared" si="51"/>
        <v>0</v>
      </c>
      <c r="AB149" s="59" t="str" cm="1">
        <f t="array" ref="AB149">IF(G149="nebodované zameranie","ok",IF(AND(OR($D$4="vyberte oblasť",$D$4="")),"ok",IF(AND($D$4&lt;&gt;"",J149=0),"ok",IF(AND($D$4=$Y$15,OR(G149={"a)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technika)"})),"ok",IF(AND($D$4=$Y$16,OR(G149={"a)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49" s="46">
        <f t="shared" si="31"/>
        <v>0</v>
      </c>
      <c r="AI149" s="46">
        <f t="shared" si="32"/>
        <v>0</v>
      </c>
      <c r="AJ149" s="109" t="str">
        <f t="shared" si="33"/>
        <v/>
      </c>
      <c r="AK149" s="109">
        <f t="shared" si="34"/>
        <v>0</v>
      </c>
      <c r="AL149" s="115">
        <f t="shared" si="35"/>
        <v>0</v>
      </c>
      <c r="AM149" s="46">
        <f t="shared" si="36"/>
        <v>0</v>
      </c>
      <c r="AN149" s="109">
        <f t="shared" si="37"/>
        <v>0</v>
      </c>
      <c r="AO149" s="47">
        <f t="shared" si="38"/>
        <v>0</v>
      </c>
    </row>
    <row r="150" spans="1:41" ht="45" customHeight="1" x14ac:dyDescent="0.2">
      <c r="A150" s="5">
        <v>127</v>
      </c>
      <c r="B150" s="164"/>
      <c r="C150" s="164"/>
      <c r="D150" s="164"/>
      <c r="E150" s="111"/>
      <c r="F150" s="111"/>
      <c r="G150" s="112"/>
      <c r="H150" s="48"/>
      <c r="I150" s="48"/>
      <c r="J150" s="123">
        <f t="shared" si="47"/>
        <v>0</v>
      </c>
      <c r="K150" s="48"/>
      <c r="L150" s="48"/>
      <c r="M150" s="48"/>
      <c r="N150" s="48"/>
      <c r="O150" s="48"/>
      <c r="P150" s="123">
        <f t="shared" si="48"/>
        <v>0</v>
      </c>
      <c r="Q150" s="124" t="str">
        <f t="shared" si="49"/>
        <v/>
      </c>
      <c r="R150" s="125" t="str">
        <f t="shared" si="26"/>
        <v/>
      </c>
      <c r="S150" s="126"/>
      <c r="T150" s="127"/>
      <c r="U150" s="128"/>
      <c r="V150" s="150">
        <f t="shared" si="50"/>
        <v>0</v>
      </c>
      <c r="W150" s="46" t="b">
        <f t="shared" si="27"/>
        <v>0</v>
      </c>
      <c r="X150" s="46">
        <f t="shared" si="28"/>
        <v>0</v>
      </c>
      <c r="Y150" s="46">
        <f t="shared" si="29"/>
        <v>0</v>
      </c>
      <c r="Z150" s="46">
        <f t="shared" si="51"/>
        <v>0</v>
      </c>
      <c r="AB150" s="59" t="str" cm="1">
        <f t="array" ref="AB150">IF(G150="nebodované zameranie","ok",IF(AND(OR($D$4="vyberte oblasť",$D$4="")),"ok",IF(AND($D$4&lt;&gt;"",J150=0),"ok",IF(AND($D$4=$Y$15,OR(G150={"a)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technika)"})),"ok",IF(AND($D$4=$Y$16,OR(G150={"a)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50" s="46">
        <f t="shared" si="31"/>
        <v>0</v>
      </c>
      <c r="AI150" s="46">
        <f t="shared" si="32"/>
        <v>0</v>
      </c>
      <c r="AJ150" s="109" t="str">
        <f t="shared" si="33"/>
        <v/>
      </c>
      <c r="AK150" s="109">
        <f t="shared" si="34"/>
        <v>0</v>
      </c>
      <c r="AL150" s="115">
        <f t="shared" si="35"/>
        <v>0</v>
      </c>
      <c r="AM150" s="46">
        <f t="shared" si="36"/>
        <v>0</v>
      </c>
      <c r="AN150" s="109">
        <f t="shared" si="37"/>
        <v>0</v>
      </c>
      <c r="AO150" s="47">
        <f t="shared" si="38"/>
        <v>0</v>
      </c>
    </row>
    <row r="151" spans="1:41" ht="45" customHeight="1" x14ac:dyDescent="0.2">
      <c r="A151" s="5">
        <v>128</v>
      </c>
      <c r="B151" s="164"/>
      <c r="C151" s="164"/>
      <c r="D151" s="164"/>
      <c r="E151" s="111"/>
      <c r="F151" s="111"/>
      <c r="G151" s="112"/>
      <c r="H151" s="48"/>
      <c r="I151" s="48"/>
      <c r="J151" s="123">
        <f t="shared" si="47"/>
        <v>0</v>
      </c>
      <c r="K151" s="48"/>
      <c r="L151" s="48"/>
      <c r="M151" s="48"/>
      <c r="N151" s="48"/>
      <c r="O151" s="48"/>
      <c r="P151" s="123">
        <f t="shared" si="48"/>
        <v>0</v>
      </c>
      <c r="Q151" s="124" t="str">
        <f t="shared" si="49"/>
        <v/>
      </c>
      <c r="R151" s="125" t="str">
        <f t="shared" si="26"/>
        <v/>
      </c>
      <c r="S151" s="126"/>
      <c r="T151" s="127"/>
      <c r="U151" s="128"/>
      <c r="V151" s="150">
        <f t="shared" si="50"/>
        <v>0</v>
      </c>
      <c r="W151" s="46" t="b">
        <f t="shared" si="27"/>
        <v>0</v>
      </c>
      <c r="X151" s="46">
        <f t="shared" si="28"/>
        <v>0</v>
      </c>
      <c r="Y151" s="46">
        <f t="shared" si="29"/>
        <v>0</v>
      </c>
      <c r="Z151" s="46">
        <f t="shared" si="51"/>
        <v>0</v>
      </c>
      <c r="AB151" s="59" t="str" cm="1">
        <f t="array" ref="AB151">IF(G151="nebodované zameranie","ok",IF(AND(OR($D$4="vyberte oblasť",$D$4="")),"ok",IF(AND($D$4&lt;&gt;"",J151=0),"ok",IF(AND($D$4=$Y$15,OR(G151={"a)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technika)"})),"ok",IF(AND($D$4=$Y$16,OR(G151={"a)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51" s="46">
        <f t="shared" si="31"/>
        <v>0</v>
      </c>
      <c r="AI151" s="46">
        <f t="shared" si="32"/>
        <v>0</v>
      </c>
      <c r="AJ151" s="109" t="str">
        <f t="shared" si="33"/>
        <v/>
      </c>
      <c r="AK151" s="109">
        <f t="shared" si="34"/>
        <v>0</v>
      </c>
      <c r="AL151" s="115">
        <f t="shared" si="35"/>
        <v>0</v>
      </c>
      <c r="AM151" s="46">
        <f t="shared" si="36"/>
        <v>0</v>
      </c>
      <c r="AN151" s="109">
        <f t="shared" si="37"/>
        <v>0</v>
      </c>
      <c r="AO151" s="47">
        <f t="shared" si="38"/>
        <v>0</v>
      </c>
    </row>
    <row r="152" spans="1:41" ht="45" customHeight="1" x14ac:dyDescent="0.2">
      <c r="A152" s="5">
        <v>129</v>
      </c>
      <c r="B152" s="164"/>
      <c r="C152" s="164"/>
      <c r="D152" s="164"/>
      <c r="E152" s="111"/>
      <c r="F152" s="111"/>
      <c r="G152" s="112"/>
      <c r="H152" s="48"/>
      <c r="I152" s="48"/>
      <c r="J152" s="123">
        <f t="shared" si="47"/>
        <v>0</v>
      </c>
      <c r="K152" s="48"/>
      <c r="L152" s="48"/>
      <c r="M152" s="48"/>
      <c r="N152" s="48"/>
      <c r="O152" s="48"/>
      <c r="P152" s="123">
        <f t="shared" si="48"/>
        <v>0</v>
      </c>
      <c r="Q152" s="124" t="str">
        <f t="shared" si="49"/>
        <v/>
      </c>
      <c r="R152" s="125" t="str">
        <f t="shared" si="26"/>
        <v/>
      </c>
      <c r="S152" s="126"/>
      <c r="T152" s="127"/>
      <c r="U152" s="128"/>
      <c r="V152" s="150">
        <f t="shared" si="50"/>
        <v>0</v>
      </c>
      <c r="W152" s="46" t="b">
        <f t="shared" si="27"/>
        <v>0</v>
      </c>
      <c r="X152" s="46">
        <f t="shared" si="28"/>
        <v>0</v>
      </c>
      <c r="Y152" s="46">
        <f t="shared" si="29"/>
        <v>0</v>
      </c>
      <c r="Z152" s="46">
        <f t="shared" si="51"/>
        <v>0</v>
      </c>
      <c r="AB152" s="59" t="str" cm="1">
        <f t="array" ref="AB152">IF(G152="nebodované zameranie","ok",IF(AND(OR($D$4="vyberte oblasť",$D$4="")),"ok",IF(AND($D$4&lt;&gt;"",J152=0),"ok",IF(AND($D$4=$Y$15,OR(G152={"a)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technika)"})),"ok",IF(AND($D$4=$Y$16,OR(G152={"a)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52" s="46">
        <f t="shared" si="31"/>
        <v>0</v>
      </c>
      <c r="AI152" s="46">
        <f t="shared" si="32"/>
        <v>0</v>
      </c>
      <c r="AJ152" s="109" t="str">
        <f t="shared" si="33"/>
        <v/>
      </c>
      <c r="AK152" s="109">
        <f t="shared" si="34"/>
        <v>0</v>
      </c>
      <c r="AL152" s="115">
        <f t="shared" si="35"/>
        <v>0</v>
      </c>
      <c r="AM152" s="46">
        <f t="shared" si="36"/>
        <v>0</v>
      </c>
      <c r="AN152" s="109">
        <f t="shared" si="37"/>
        <v>0</v>
      </c>
      <c r="AO152" s="47">
        <f t="shared" si="38"/>
        <v>0</v>
      </c>
    </row>
    <row r="153" spans="1:41" ht="45" customHeight="1" x14ac:dyDescent="0.2">
      <c r="A153" s="5">
        <v>130</v>
      </c>
      <c r="B153" s="164"/>
      <c r="C153" s="164"/>
      <c r="D153" s="164"/>
      <c r="E153" s="111"/>
      <c r="F153" s="111"/>
      <c r="G153" s="112"/>
      <c r="H153" s="48"/>
      <c r="I153" s="48"/>
      <c r="J153" s="123">
        <f t="shared" si="47"/>
        <v>0</v>
      </c>
      <c r="K153" s="48"/>
      <c r="L153" s="48"/>
      <c r="M153" s="48"/>
      <c r="N153" s="48"/>
      <c r="O153" s="48"/>
      <c r="P153" s="123">
        <f t="shared" si="48"/>
        <v>0</v>
      </c>
      <c r="Q153" s="124" t="str">
        <f t="shared" si="49"/>
        <v/>
      </c>
      <c r="R153" s="125" t="str">
        <f t="shared" ref="R153:R216" si="52">IF(J153&lt;=0,"",IF(OR($J$8="",$J$9="",$J$8="vyberte",$J$9="vyberte"),"",IF(AND($D$4=$Y$19,E153=$AA$11,AK153&gt;=1),0.7,IF(AND($D$4=$Y$19,E153=$AA$12,AK153=1),0.6,IF(AND($D$4=$Y$19,E153=$AA$12,AK153&gt;=2),0.7,IF(AND(E153=$AA$12,AK153&gt;=2),0.7,IF(AND(E153=$AA$12,AK153=1),0.6,IF(AND(E153=$AA$12,AK153=0),0.4,IF(AND(AK153&gt;=1,E153=$AA$11),0.7,IF(AND(AK153&lt;1,E153=$AA$11),0.5,"nie je vyplnené"))))))))))</f>
        <v/>
      </c>
      <c r="S153" s="126"/>
      <c r="T153" s="127"/>
      <c r="U153" s="128"/>
      <c r="V153" s="150">
        <f t="shared" si="50"/>
        <v>0</v>
      </c>
      <c r="W153" s="46" t="b">
        <f t="shared" ref="W153:W216" si="53">IF($D$4=$Y$15,"ŠRV",IF($D$4=$Y$16,"ŽV"))</f>
        <v>0</v>
      </c>
      <c r="X153" s="46">
        <f t="shared" ref="X153:X216" si="54">IF(AND(J153&gt;0,OR(B153="",E153="",G153="")),"chyba",0)</f>
        <v>0</v>
      </c>
      <c r="Y153" s="46">
        <f t="shared" ref="Y153:Y216" si="55">IF(X153="chyba",1,0)</f>
        <v>0</v>
      </c>
      <c r="Z153" s="46">
        <f t="shared" si="51"/>
        <v>0</v>
      </c>
      <c r="AB153" s="59" t="str" cm="1">
        <f t="array" ref="AB153">IF(G153="nebodované zameranie","ok",IF(AND(OR($D$4="vyberte oblasť",$D$4="")),"ok",IF(AND($D$4&lt;&gt;"",J153=0),"ok",IF(AND($D$4=$Y$15,OR(G153={"a)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technika)"})),"ok",IF(AND($D$4=$Y$16,OR(G153={"a)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53" s="46">
        <f t="shared" ref="AC153:AC216" si="56">IF(AB153="chyba",1,0)</f>
        <v>0</v>
      </c>
      <c r="AI153" s="46">
        <f t="shared" ref="AI153:AI216" si="57">IF(AND($J$9="nie",OR(F153="áno",F153="nie")),1,IF(AND(J138="vyberte",OR(F153="áno",F153="nie")),1,0))</f>
        <v>0</v>
      </c>
      <c r="AJ153" s="109" t="str">
        <f t="shared" ref="AJ153:AJ216" si="58">IF($J$9="áno","eko","")</f>
        <v/>
      </c>
      <c r="AK153" s="109">
        <f t="shared" ref="AK153:AK216" si="59">IF(F153="áno",1+$AK$19,$AK$19)</f>
        <v>0</v>
      </c>
      <c r="AL153" s="115">
        <f t="shared" ref="AL153:AL216" si="60">IFERROR(S153/P153,0)</f>
        <v>0</v>
      </c>
      <c r="AM153" s="46">
        <f t="shared" ref="AM153:AM216" si="61">IF(AL153&gt;R153,1,0)</f>
        <v>0</v>
      </c>
      <c r="AN153" s="109">
        <f t="shared" ref="AN153:AN216" si="62">IF(AND(J153&gt;0,S153=""),1,0)</f>
        <v>0</v>
      </c>
      <c r="AO153" s="47">
        <f t="shared" ref="AO153:AO216" si="63">IF(AND(J153&gt;0,$J$9="áno",F153=""),1,0)</f>
        <v>0</v>
      </c>
    </row>
    <row r="154" spans="1:41" ht="45" customHeight="1" x14ac:dyDescent="0.2">
      <c r="A154" s="5">
        <v>131</v>
      </c>
      <c r="B154" s="164"/>
      <c r="C154" s="164"/>
      <c r="D154" s="164"/>
      <c r="E154" s="111"/>
      <c r="F154" s="111"/>
      <c r="G154" s="112"/>
      <c r="H154" s="48"/>
      <c r="I154" s="48"/>
      <c r="J154" s="123">
        <f t="shared" si="22"/>
        <v>0</v>
      </c>
      <c r="K154" s="48"/>
      <c r="L154" s="48"/>
      <c r="M154" s="48"/>
      <c r="N154" s="48"/>
      <c r="O154" s="48"/>
      <c r="P154" s="123">
        <f t="shared" si="39"/>
        <v>0</v>
      </c>
      <c r="Q154" s="124" t="str">
        <f t="shared" si="40"/>
        <v/>
      </c>
      <c r="R154" s="125" t="str">
        <f t="shared" si="52"/>
        <v/>
      </c>
      <c r="S154" s="126"/>
      <c r="T154" s="127"/>
      <c r="U154" s="128"/>
      <c r="V154" s="150">
        <f t="shared" si="41"/>
        <v>0</v>
      </c>
      <c r="W154" s="46" t="b">
        <f t="shared" si="53"/>
        <v>0</v>
      </c>
      <c r="X154" s="46">
        <f t="shared" si="54"/>
        <v>0</v>
      </c>
      <c r="Y154" s="46">
        <f t="shared" si="55"/>
        <v>0</v>
      </c>
      <c r="Z154" s="46">
        <f t="shared" si="30"/>
        <v>0</v>
      </c>
      <c r="AB154" s="59" t="str" cm="1">
        <f t="array" ref="AB154">IF(G154="nebodované zameranie","ok",IF(AND(OR($D$4="vyberte oblasť",$D$4="")),"ok",IF(AND($D$4&lt;&gt;"",J154=0),"ok",IF(AND($D$4=$Y$15,OR(G154={"a)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technika)"})),"ok",IF(AND($D$4=$Y$16,OR(G154={"a)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54" s="46">
        <f t="shared" si="56"/>
        <v>0</v>
      </c>
      <c r="AI154" s="46">
        <f t="shared" si="57"/>
        <v>0</v>
      </c>
      <c r="AJ154" s="109" t="str">
        <f t="shared" si="58"/>
        <v/>
      </c>
      <c r="AK154" s="109">
        <f t="shared" si="59"/>
        <v>0</v>
      </c>
      <c r="AL154" s="115">
        <f t="shared" si="60"/>
        <v>0</v>
      </c>
      <c r="AM154" s="46">
        <f t="shared" si="61"/>
        <v>0</v>
      </c>
      <c r="AN154" s="109">
        <f t="shared" si="62"/>
        <v>0</v>
      </c>
      <c r="AO154" s="47">
        <f t="shared" si="63"/>
        <v>0</v>
      </c>
    </row>
    <row r="155" spans="1:41" ht="45" customHeight="1" x14ac:dyDescent="0.2">
      <c r="A155" s="5">
        <v>132</v>
      </c>
      <c r="B155" s="164"/>
      <c r="C155" s="164"/>
      <c r="D155" s="164"/>
      <c r="E155" s="111"/>
      <c r="F155" s="111"/>
      <c r="G155" s="112"/>
      <c r="H155" s="48"/>
      <c r="I155" s="48"/>
      <c r="J155" s="123">
        <f t="shared" si="22"/>
        <v>0</v>
      </c>
      <c r="K155" s="48"/>
      <c r="L155" s="48"/>
      <c r="M155" s="48"/>
      <c r="N155" s="48"/>
      <c r="O155" s="48"/>
      <c r="P155" s="123">
        <f t="shared" si="39"/>
        <v>0</v>
      </c>
      <c r="Q155" s="124" t="str">
        <f t="shared" si="40"/>
        <v/>
      </c>
      <c r="R155" s="125" t="str">
        <f t="shared" si="52"/>
        <v/>
      </c>
      <c r="S155" s="126"/>
      <c r="T155" s="127"/>
      <c r="U155" s="128"/>
      <c r="V155" s="150">
        <f t="shared" si="41"/>
        <v>0</v>
      </c>
      <c r="W155" s="46" t="b">
        <f t="shared" si="53"/>
        <v>0</v>
      </c>
      <c r="X155" s="46">
        <f t="shared" si="54"/>
        <v>0</v>
      </c>
      <c r="Y155" s="46">
        <f t="shared" si="55"/>
        <v>0</v>
      </c>
      <c r="Z155" s="46">
        <f t="shared" si="30"/>
        <v>0</v>
      </c>
      <c r="AB155" s="59" t="str" cm="1">
        <f t="array" ref="AB155">IF(G155="nebodované zameranie","ok",IF(AND(OR($D$4="vyberte oblasť",$D$4="")),"ok",IF(AND($D$4&lt;&gt;"",J155=0),"ok",IF(AND($D$4=$Y$15,OR(G155={"a)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technika)"})),"ok",IF(AND($D$4=$Y$16,OR(G155={"a)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55" s="46">
        <f t="shared" si="56"/>
        <v>0</v>
      </c>
      <c r="AI155" s="46">
        <f t="shared" si="57"/>
        <v>0</v>
      </c>
      <c r="AJ155" s="109" t="str">
        <f t="shared" si="58"/>
        <v/>
      </c>
      <c r="AK155" s="109">
        <f t="shared" si="59"/>
        <v>0</v>
      </c>
      <c r="AL155" s="115">
        <f t="shared" si="60"/>
        <v>0</v>
      </c>
      <c r="AM155" s="46">
        <f t="shared" si="61"/>
        <v>0</v>
      </c>
      <c r="AN155" s="109">
        <f t="shared" si="62"/>
        <v>0</v>
      </c>
      <c r="AO155" s="47">
        <f t="shared" si="63"/>
        <v>0</v>
      </c>
    </row>
    <row r="156" spans="1:41" ht="45" customHeight="1" x14ac:dyDescent="0.2">
      <c r="A156" s="5">
        <v>133</v>
      </c>
      <c r="B156" s="164"/>
      <c r="C156" s="164"/>
      <c r="D156" s="164"/>
      <c r="E156" s="111"/>
      <c r="F156" s="111"/>
      <c r="G156" s="112"/>
      <c r="H156" s="48"/>
      <c r="I156" s="48"/>
      <c r="J156" s="123">
        <f t="shared" si="22"/>
        <v>0</v>
      </c>
      <c r="K156" s="48"/>
      <c r="L156" s="48"/>
      <c r="M156" s="48"/>
      <c r="N156" s="48"/>
      <c r="O156" s="48"/>
      <c r="P156" s="123">
        <f t="shared" si="39"/>
        <v>0</v>
      </c>
      <c r="Q156" s="124" t="str">
        <f t="shared" si="40"/>
        <v/>
      </c>
      <c r="R156" s="125" t="str">
        <f t="shared" si="52"/>
        <v/>
      </c>
      <c r="S156" s="126"/>
      <c r="T156" s="127"/>
      <c r="U156" s="128"/>
      <c r="V156" s="150">
        <f t="shared" si="41"/>
        <v>0</v>
      </c>
      <c r="W156" s="46" t="b">
        <f t="shared" si="53"/>
        <v>0</v>
      </c>
      <c r="X156" s="46">
        <f t="shared" si="54"/>
        <v>0</v>
      </c>
      <c r="Y156" s="46">
        <f t="shared" si="55"/>
        <v>0</v>
      </c>
      <c r="Z156" s="46">
        <f t="shared" si="30"/>
        <v>0</v>
      </c>
      <c r="AB156" s="59" t="str" cm="1">
        <f t="array" ref="AB156">IF(G156="nebodované zameranie","ok",IF(AND(OR($D$4="vyberte oblasť",$D$4="")),"ok",IF(AND($D$4&lt;&gt;"",J156=0),"ok",IF(AND($D$4=$Y$15,OR(G156={"a)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technika)"})),"ok",IF(AND($D$4=$Y$16,OR(G156={"a)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56" s="46">
        <f t="shared" si="56"/>
        <v>0</v>
      </c>
      <c r="AI156" s="46">
        <f t="shared" si="57"/>
        <v>0</v>
      </c>
      <c r="AJ156" s="109" t="str">
        <f t="shared" si="58"/>
        <v/>
      </c>
      <c r="AK156" s="109">
        <f t="shared" si="59"/>
        <v>0</v>
      </c>
      <c r="AL156" s="115">
        <f t="shared" si="60"/>
        <v>0</v>
      </c>
      <c r="AM156" s="46">
        <f t="shared" si="61"/>
        <v>0</v>
      </c>
      <c r="AN156" s="109">
        <f t="shared" si="62"/>
        <v>0</v>
      </c>
      <c r="AO156" s="47">
        <f t="shared" si="63"/>
        <v>0</v>
      </c>
    </row>
    <row r="157" spans="1:41" ht="45" customHeight="1" x14ac:dyDescent="0.2">
      <c r="A157" s="5">
        <v>134</v>
      </c>
      <c r="B157" s="164"/>
      <c r="C157" s="164"/>
      <c r="D157" s="164"/>
      <c r="E157" s="111"/>
      <c r="F157" s="111"/>
      <c r="G157" s="112"/>
      <c r="H157" s="48"/>
      <c r="I157" s="48"/>
      <c r="J157" s="123">
        <f t="shared" si="22"/>
        <v>0</v>
      </c>
      <c r="K157" s="48"/>
      <c r="L157" s="48"/>
      <c r="M157" s="48"/>
      <c r="N157" s="48"/>
      <c r="O157" s="48"/>
      <c r="P157" s="123">
        <f t="shared" si="39"/>
        <v>0</v>
      </c>
      <c r="Q157" s="124" t="str">
        <f t="shared" si="40"/>
        <v/>
      </c>
      <c r="R157" s="125" t="str">
        <f t="shared" si="52"/>
        <v/>
      </c>
      <c r="S157" s="126"/>
      <c r="T157" s="127"/>
      <c r="U157" s="128"/>
      <c r="V157" s="150">
        <f t="shared" si="41"/>
        <v>0</v>
      </c>
      <c r="W157" s="46" t="b">
        <f t="shared" si="53"/>
        <v>0</v>
      </c>
      <c r="X157" s="46">
        <f t="shared" si="54"/>
        <v>0</v>
      </c>
      <c r="Y157" s="46">
        <f t="shared" si="55"/>
        <v>0</v>
      </c>
      <c r="Z157" s="46">
        <f t="shared" si="30"/>
        <v>0</v>
      </c>
      <c r="AB157" s="59" t="str" cm="1">
        <f t="array" ref="AB157">IF(G157="nebodované zameranie","ok",IF(AND(OR($D$4="vyberte oblasť",$D$4="")),"ok",IF(AND($D$4&lt;&gt;"",J157=0),"ok",IF(AND($D$4=$Y$15,OR(G157={"a)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technika)"})),"ok",IF(AND($D$4=$Y$16,OR(G157={"a)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57" s="46">
        <f t="shared" si="56"/>
        <v>0</v>
      </c>
      <c r="AI157" s="46">
        <f t="shared" si="57"/>
        <v>0</v>
      </c>
      <c r="AJ157" s="109" t="str">
        <f t="shared" si="58"/>
        <v/>
      </c>
      <c r="AK157" s="109">
        <f t="shared" si="59"/>
        <v>0</v>
      </c>
      <c r="AL157" s="115">
        <f t="shared" si="60"/>
        <v>0</v>
      </c>
      <c r="AM157" s="46">
        <f t="shared" si="61"/>
        <v>0</v>
      </c>
      <c r="AN157" s="109">
        <f t="shared" si="62"/>
        <v>0</v>
      </c>
      <c r="AO157" s="47">
        <f t="shared" si="63"/>
        <v>0</v>
      </c>
    </row>
    <row r="158" spans="1:41" ht="45" customHeight="1" x14ac:dyDescent="0.2">
      <c r="A158" s="5">
        <v>135</v>
      </c>
      <c r="B158" s="164"/>
      <c r="C158" s="164"/>
      <c r="D158" s="164"/>
      <c r="E158" s="111"/>
      <c r="F158" s="111"/>
      <c r="G158" s="112"/>
      <c r="H158" s="48"/>
      <c r="I158" s="48"/>
      <c r="J158" s="123">
        <f t="shared" si="22"/>
        <v>0</v>
      </c>
      <c r="K158" s="48"/>
      <c r="L158" s="48"/>
      <c r="M158" s="48"/>
      <c r="N158" s="48"/>
      <c r="O158" s="48"/>
      <c r="P158" s="123">
        <f t="shared" si="39"/>
        <v>0</v>
      </c>
      <c r="Q158" s="124" t="str">
        <f t="shared" si="40"/>
        <v/>
      </c>
      <c r="R158" s="125" t="str">
        <f t="shared" si="52"/>
        <v/>
      </c>
      <c r="S158" s="126"/>
      <c r="T158" s="127"/>
      <c r="U158" s="128"/>
      <c r="V158" s="150">
        <f t="shared" si="41"/>
        <v>0</v>
      </c>
      <c r="W158" s="46" t="b">
        <f t="shared" si="53"/>
        <v>0</v>
      </c>
      <c r="X158" s="46">
        <f t="shared" si="54"/>
        <v>0</v>
      </c>
      <c r="Y158" s="46">
        <f t="shared" si="55"/>
        <v>0</v>
      </c>
      <c r="Z158" s="46">
        <f t="shared" si="30"/>
        <v>0</v>
      </c>
      <c r="AB158" s="59" t="str" cm="1">
        <f t="array" ref="AB158">IF(G158="nebodované zameranie","ok",IF(AND(OR($D$4="vyberte oblasť",$D$4="")),"ok",IF(AND($D$4&lt;&gt;"",J158=0),"ok",IF(AND($D$4=$Y$15,OR(G158={"a)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technika)"})),"ok",IF(AND($D$4=$Y$16,OR(G158={"a)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58" s="46">
        <f t="shared" si="56"/>
        <v>0</v>
      </c>
      <c r="AI158" s="46">
        <f t="shared" si="57"/>
        <v>0</v>
      </c>
      <c r="AJ158" s="109" t="str">
        <f t="shared" si="58"/>
        <v/>
      </c>
      <c r="AK158" s="109">
        <f t="shared" si="59"/>
        <v>0</v>
      </c>
      <c r="AL158" s="115">
        <f t="shared" si="60"/>
        <v>0</v>
      </c>
      <c r="AM158" s="46">
        <f t="shared" si="61"/>
        <v>0</v>
      </c>
      <c r="AN158" s="109">
        <f t="shared" si="62"/>
        <v>0</v>
      </c>
      <c r="AO158" s="47">
        <f t="shared" si="63"/>
        <v>0</v>
      </c>
    </row>
    <row r="159" spans="1:41" ht="45" customHeight="1" x14ac:dyDescent="0.2">
      <c r="A159" s="5">
        <v>136</v>
      </c>
      <c r="B159" s="164"/>
      <c r="C159" s="164"/>
      <c r="D159" s="164"/>
      <c r="E159" s="111"/>
      <c r="F159" s="111"/>
      <c r="G159" s="112"/>
      <c r="H159" s="48"/>
      <c r="I159" s="48"/>
      <c r="J159" s="123">
        <f t="shared" si="22"/>
        <v>0</v>
      </c>
      <c r="K159" s="48"/>
      <c r="L159" s="48"/>
      <c r="M159" s="48"/>
      <c r="N159" s="48"/>
      <c r="O159" s="48"/>
      <c r="P159" s="123">
        <f t="shared" si="39"/>
        <v>0</v>
      </c>
      <c r="Q159" s="124" t="str">
        <f t="shared" si="40"/>
        <v/>
      </c>
      <c r="R159" s="125" t="str">
        <f t="shared" si="52"/>
        <v/>
      </c>
      <c r="S159" s="126"/>
      <c r="T159" s="127"/>
      <c r="U159" s="128"/>
      <c r="V159" s="150">
        <f t="shared" si="41"/>
        <v>0</v>
      </c>
      <c r="W159" s="46" t="b">
        <f t="shared" si="53"/>
        <v>0</v>
      </c>
      <c r="X159" s="46">
        <f t="shared" si="54"/>
        <v>0</v>
      </c>
      <c r="Y159" s="46">
        <f t="shared" si="55"/>
        <v>0</v>
      </c>
      <c r="Z159" s="46">
        <f t="shared" si="30"/>
        <v>0</v>
      </c>
      <c r="AB159" s="59" t="str" cm="1">
        <f t="array" ref="AB159">IF(G159="nebodované zameranie","ok",IF(AND(OR($D$4="vyberte oblasť",$D$4="")),"ok",IF(AND($D$4&lt;&gt;"",J159=0),"ok",IF(AND($D$4=$Y$15,OR(G159={"a)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technika)"})),"ok",IF(AND($D$4=$Y$16,OR(G159={"a)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59" s="46">
        <f t="shared" si="56"/>
        <v>0</v>
      </c>
      <c r="AI159" s="46">
        <f t="shared" si="57"/>
        <v>0</v>
      </c>
      <c r="AJ159" s="109" t="str">
        <f t="shared" si="58"/>
        <v/>
      </c>
      <c r="AK159" s="109">
        <f t="shared" si="59"/>
        <v>0</v>
      </c>
      <c r="AL159" s="115">
        <f t="shared" si="60"/>
        <v>0</v>
      </c>
      <c r="AM159" s="46">
        <f t="shared" si="61"/>
        <v>0</v>
      </c>
      <c r="AN159" s="109">
        <f t="shared" si="62"/>
        <v>0</v>
      </c>
      <c r="AO159" s="47">
        <f t="shared" si="63"/>
        <v>0</v>
      </c>
    </row>
    <row r="160" spans="1:41" ht="45" customHeight="1" x14ac:dyDescent="0.2">
      <c r="A160" s="5">
        <v>137</v>
      </c>
      <c r="B160" s="164"/>
      <c r="C160" s="164"/>
      <c r="D160" s="164"/>
      <c r="E160" s="111"/>
      <c r="F160" s="111"/>
      <c r="G160" s="112"/>
      <c r="H160" s="48"/>
      <c r="I160" s="48"/>
      <c r="J160" s="123">
        <f t="shared" si="22"/>
        <v>0</v>
      </c>
      <c r="K160" s="48"/>
      <c r="L160" s="48"/>
      <c r="M160" s="48"/>
      <c r="N160" s="48"/>
      <c r="O160" s="48"/>
      <c r="P160" s="123">
        <f t="shared" si="39"/>
        <v>0</v>
      </c>
      <c r="Q160" s="124" t="str">
        <f t="shared" si="40"/>
        <v/>
      </c>
      <c r="R160" s="125" t="str">
        <f t="shared" si="52"/>
        <v/>
      </c>
      <c r="S160" s="126"/>
      <c r="T160" s="127"/>
      <c r="U160" s="128"/>
      <c r="V160" s="150">
        <f t="shared" si="41"/>
        <v>0</v>
      </c>
      <c r="W160" s="46" t="b">
        <f t="shared" si="53"/>
        <v>0</v>
      </c>
      <c r="X160" s="46">
        <f t="shared" si="54"/>
        <v>0</v>
      </c>
      <c r="Y160" s="46">
        <f t="shared" si="55"/>
        <v>0</v>
      </c>
      <c r="Z160" s="46">
        <f t="shared" si="30"/>
        <v>0</v>
      </c>
      <c r="AB160" s="59" t="str" cm="1">
        <f t="array" ref="AB160">IF(G160="nebodované zameranie","ok",IF(AND(OR($D$4="vyberte oblasť",$D$4="")),"ok",IF(AND($D$4&lt;&gt;"",J160=0),"ok",IF(AND($D$4=$Y$15,OR(G160={"a)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technika)"})),"ok",IF(AND($D$4=$Y$16,OR(G160={"a)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60" s="46">
        <f t="shared" si="56"/>
        <v>0</v>
      </c>
      <c r="AI160" s="46">
        <f t="shared" si="57"/>
        <v>0</v>
      </c>
      <c r="AJ160" s="109" t="str">
        <f t="shared" si="58"/>
        <v/>
      </c>
      <c r="AK160" s="109">
        <f t="shared" si="59"/>
        <v>0</v>
      </c>
      <c r="AL160" s="115">
        <f t="shared" si="60"/>
        <v>0</v>
      </c>
      <c r="AM160" s="46">
        <f t="shared" si="61"/>
        <v>0</v>
      </c>
      <c r="AN160" s="109">
        <f t="shared" si="62"/>
        <v>0</v>
      </c>
      <c r="AO160" s="47">
        <f t="shared" si="63"/>
        <v>0</v>
      </c>
    </row>
    <row r="161" spans="1:41" ht="45" customHeight="1" x14ac:dyDescent="0.2">
      <c r="A161" s="5">
        <v>138</v>
      </c>
      <c r="B161" s="164"/>
      <c r="C161" s="164"/>
      <c r="D161" s="164"/>
      <c r="E161" s="111"/>
      <c r="F161" s="111"/>
      <c r="G161" s="112"/>
      <c r="H161" s="48"/>
      <c r="I161" s="48"/>
      <c r="J161" s="123">
        <f t="shared" si="22"/>
        <v>0</v>
      </c>
      <c r="K161" s="48"/>
      <c r="L161" s="48"/>
      <c r="M161" s="48"/>
      <c r="N161" s="48"/>
      <c r="O161" s="48"/>
      <c r="P161" s="123">
        <f t="shared" si="39"/>
        <v>0</v>
      </c>
      <c r="Q161" s="124" t="str">
        <f t="shared" si="40"/>
        <v/>
      </c>
      <c r="R161" s="125" t="str">
        <f t="shared" si="52"/>
        <v/>
      </c>
      <c r="S161" s="126"/>
      <c r="T161" s="127"/>
      <c r="U161" s="128"/>
      <c r="V161" s="150">
        <f t="shared" si="41"/>
        <v>0</v>
      </c>
      <c r="W161" s="46" t="b">
        <f t="shared" si="53"/>
        <v>0</v>
      </c>
      <c r="X161" s="46">
        <f t="shared" si="54"/>
        <v>0</v>
      </c>
      <c r="Y161" s="46">
        <f t="shared" si="55"/>
        <v>0</v>
      </c>
      <c r="Z161" s="46">
        <f t="shared" si="30"/>
        <v>0</v>
      </c>
      <c r="AB161" s="59" t="str" cm="1">
        <f t="array" ref="AB161">IF(G161="nebodované zameranie","ok",IF(AND(OR($D$4="vyberte oblasť",$D$4="")),"ok",IF(AND($D$4&lt;&gt;"",J161=0),"ok",IF(AND($D$4=$Y$15,OR(G161={"a)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technika)"})),"ok",IF(AND($D$4=$Y$16,OR(G161={"a)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61" s="46">
        <f t="shared" si="56"/>
        <v>0</v>
      </c>
      <c r="AI161" s="46">
        <f t="shared" si="57"/>
        <v>0</v>
      </c>
      <c r="AJ161" s="109" t="str">
        <f t="shared" si="58"/>
        <v/>
      </c>
      <c r="AK161" s="109">
        <f t="shared" si="59"/>
        <v>0</v>
      </c>
      <c r="AL161" s="115">
        <f t="shared" si="60"/>
        <v>0</v>
      </c>
      <c r="AM161" s="46">
        <f t="shared" si="61"/>
        <v>0</v>
      </c>
      <c r="AN161" s="109">
        <f t="shared" si="62"/>
        <v>0</v>
      </c>
      <c r="AO161" s="47">
        <f t="shared" si="63"/>
        <v>0</v>
      </c>
    </row>
    <row r="162" spans="1:41" ht="45" customHeight="1" x14ac:dyDescent="0.2">
      <c r="A162" s="5">
        <v>139</v>
      </c>
      <c r="B162" s="164"/>
      <c r="C162" s="164"/>
      <c r="D162" s="164"/>
      <c r="E162" s="111"/>
      <c r="F162" s="111"/>
      <c r="G162" s="112"/>
      <c r="H162" s="48"/>
      <c r="I162" s="48"/>
      <c r="J162" s="123">
        <f t="shared" si="22"/>
        <v>0</v>
      </c>
      <c r="K162" s="48"/>
      <c r="L162" s="48"/>
      <c r="M162" s="48"/>
      <c r="N162" s="48"/>
      <c r="O162" s="48"/>
      <c r="P162" s="123">
        <f t="shared" si="39"/>
        <v>0</v>
      </c>
      <c r="Q162" s="124" t="str">
        <f t="shared" si="40"/>
        <v/>
      </c>
      <c r="R162" s="125" t="str">
        <f t="shared" si="52"/>
        <v/>
      </c>
      <c r="S162" s="126"/>
      <c r="T162" s="127"/>
      <c r="U162" s="128"/>
      <c r="V162" s="150">
        <f t="shared" si="41"/>
        <v>0</v>
      </c>
      <c r="W162" s="46" t="b">
        <f t="shared" si="53"/>
        <v>0</v>
      </c>
      <c r="X162" s="46">
        <f t="shared" si="54"/>
        <v>0</v>
      </c>
      <c r="Y162" s="46">
        <f t="shared" si="55"/>
        <v>0</v>
      </c>
      <c r="Z162" s="46">
        <f t="shared" si="30"/>
        <v>0</v>
      </c>
      <c r="AB162" s="59" t="str" cm="1">
        <f t="array" ref="AB162">IF(G162="nebodované zameranie","ok",IF(AND(OR($D$4="vyberte oblasť",$D$4="")),"ok",IF(AND($D$4&lt;&gt;"",J162=0),"ok",IF(AND($D$4=$Y$15,OR(G162={"a)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technika)"})),"ok",IF(AND($D$4=$Y$16,OR(G162={"a)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62" s="46">
        <f t="shared" si="56"/>
        <v>0</v>
      </c>
      <c r="AI162" s="46">
        <f t="shared" si="57"/>
        <v>0</v>
      </c>
      <c r="AJ162" s="109" t="str">
        <f t="shared" si="58"/>
        <v/>
      </c>
      <c r="AK162" s="109">
        <f t="shared" si="59"/>
        <v>0</v>
      </c>
      <c r="AL162" s="115">
        <f t="shared" si="60"/>
        <v>0</v>
      </c>
      <c r="AM162" s="46">
        <f t="shared" si="61"/>
        <v>0</v>
      </c>
      <c r="AN162" s="109">
        <f t="shared" si="62"/>
        <v>0</v>
      </c>
      <c r="AO162" s="47">
        <f t="shared" si="63"/>
        <v>0</v>
      </c>
    </row>
    <row r="163" spans="1:41" ht="45" customHeight="1" x14ac:dyDescent="0.2">
      <c r="A163" s="5">
        <v>140</v>
      </c>
      <c r="B163" s="164"/>
      <c r="C163" s="164"/>
      <c r="D163" s="164"/>
      <c r="E163" s="111"/>
      <c r="F163" s="111"/>
      <c r="G163" s="112"/>
      <c r="H163" s="48"/>
      <c r="I163" s="48"/>
      <c r="J163" s="123">
        <f t="shared" si="22"/>
        <v>0</v>
      </c>
      <c r="K163" s="48"/>
      <c r="L163" s="48"/>
      <c r="M163" s="48"/>
      <c r="N163" s="48"/>
      <c r="O163" s="48"/>
      <c r="P163" s="123">
        <f t="shared" si="39"/>
        <v>0</v>
      </c>
      <c r="Q163" s="124" t="str">
        <f t="shared" si="40"/>
        <v/>
      </c>
      <c r="R163" s="125" t="str">
        <f t="shared" si="52"/>
        <v/>
      </c>
      <c r="S163" s="126"/>
      <c r="T163" s="127"/>
      <c r="U163" s="128"/>
      <c r="V163" s="150">
        <f t="shared" si="41"/>
        <v>0</v>
      </c>
      <c r="W163" s="46" t="b">
        <f t="shared" si="53"/>
        <v>0</v>
      </c>
      <c r="X163" s="46">
        <f t="shared" si="54"/>
        <v>0</v>
      </c>
      <c r="Y163" s="46">
        <f t="shared" si="55"/>
        <v>0</v>
      </c>
      <c r="Z163" s="46">
        <f t="shared" si="30"/>
        <v>0</v>
      </c>
      <c r="AB163" s="59" t="str" cm="1">
        <f t="array" ref="AB163">IF(G163="nebodované zameranie","ok",IF(AND(OR($D$4="vyberte oblasť",$D$4="")),"ok",IF(AND($D$4&lt;&gt;"",J163=0),"ok",IF(AND($D$4=$Y$15,OR(G163={"a)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technika)"})),"ok",IF(AND($D$4=$Y$16,OR(G163={"a)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63" s="46">
        <f t="shared" si="56"/>
        <v>0</v>
      </c>
      <c r="AI163" s="46">
        <f t="shared" si="57"/>
        <v>0</v>
      </c>
      <c r="AJ163" s="109" t="str">
        <f t="shared" si="58"/>
        <v/>
      </c>
      <c r="AK163" s="109">
        <f t="shared" si="59"/>
        <v>0</v>
      </c>
      <c r="AL163" s="115">
        <f t="shared" si="60"/>
        <v>0</v>
      </c>
      <c r="AM163" s="46">
        <f t="shared" si="61"/>
        <v>0</v>
      </c>
      <c r="AN163" s="109">
        <f t="shared" si="62"/>
        <v>0</v>
      </c>
      <c r="AO163" s="47">
        <f t="shared" si="63"/>
        <v>0</v>
      </c>
    </row>
    <row r="164" spans="1:41" ht="45" customHeight="1" x14ac:dyDescent="0.2">
      <c r="A164" s="5">
        <v>141</v>
      </c>
      <c r="B164" s="164"/>
      <c r="C164" s="164"/>
      <c r="D164" s="164"/>
      <c r="E164" s="111"/>
      <c r="F164" s="111"/>
      <c r="G164" s="112"/>
      <c r="H164" s="48"/>
      <c r="I164" s="48"/>
      <c r="J164" s="123">
        <f t="shared" ref="J164:J215" si="64">ROUNDDOWN(H164*I164,2)</f>
        <v>0</v>
      </c>
      <c r="K164" s="48"/>
      <c r="L164" s="48"/>
      <c r="M164" s="48"/>
      <c r="N164" s="48"/>
      <c r="O164" s="48"/>
      <c r="P164" s="123">
        <f t="shared" ref="P164:P215" si="65">SUM(K164:O164)</f>
        <v>0</v>
      </c>
      <c r="Q164" s="124" t="str">
        <f t="shared" ref="Q164:Q215" si="66">IF(ROUNDDOWN(H164*I164,2)-ROUNDDOWN(SUM(K164:O164),2)=0,"","zlý súčet")</f>
        <v/>
      </c>
      <c r="R164" s="125" t="str">
        <f t="shared" si="52"/>
        <v/>
      </c>
      <c r="S164" s="126"/>
      <c r="T164" s="127"/>
      <c r="U164" s="128"/>
      <c r="V164" s="150">
        <f t="shared" ref="V164:V215" si="67">P164-U164</f>
        <v>0</v>
      </c>
      <c r="W164" s="46" t="b">
        <f t="shared" si="53"/>
        <v>0</v>
      </c>
      <c r="X164" s="46">
        <f t="shared" si="54"/>
        <v>0</v>
      </c>
      <c r="Y164" s="46">
        <f t="shared" si="55"/>
        <v>0</v>
      </c>
      <c r="Z164" s="46">
        <f t="shared" ref="Z164:Z215" si="68">IF(Q164="zlý súčet",1,0)</f>
        <v>0</v>
      </c>
      <c r="AB164" s="59" t="str" cm="1">
        <f t="array" ref="AB164">IF(G164="nebodované zameranie","ok",IF(AND(OR($D$4="vyberte oblasť",$D$4="")),"ok",IF(AND($D$4&lt;&gt;"",J164=0),"ok",IF(AND($D$4=$Y$15,OR(G164={"a)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technika)"})),"ok",IF(AND($D$4=$Y$16,OR(G164={"a)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64" s="46">
        <f t="shared" si="56"/>
        <v>0</v>
      </c>
      <c r="AI164" s="46">
        <f t="shared" si="57"/>
        <v>0</v>
      </c>
      <c r="AJ164" s="109" t="str">
        <f t="shared" si="58"/>
        <v/>
      </c>
      <c r="AK164" s="109">
        <f t="shared" si="59"/>
        <v>0</v>
      </c>
      <c r="AL164" s="115">
        <f t="shared" si="60"/>
        <v>0</v>
      </c>
      <c r="AM164" s="46">
        <f t="shared" si="61"/>
        <v>0</v>
      </c>
      <c r="AN164" s="109">
        <f t="shared" si="62"/>
        <v>0</v>
      </c>
      <c r="AO164" s="47">
        <f t="shared" si="63"/>
        <v>0</v>
      </c>
    </row>
    <row r="165" spans="1:41" ht="45" customHeight="1" x14ac:dyDescent="0.2">
      <c r="A165" s="5">
        <v>142</v>
      </c>
      <c r="B165" s="164"/>
      <c r="C165" s="164"/>
      <c r="D165" s="164"/>
      <c r="E165" s="111"/>
      <c r="F165" s="111"/>
      <c r="G165" s="112"/>
      <c r="H165" s="48"/>
      <c r="I165" s="48"/>
      <c r="J165" s="123">
        <f t="shared" si="64"/>
        <v>0</v>
      </c>
      <c r="K165" s="48"/>
      <c r="L165" s="48"/>
      <c r="M165" s="48"/>
      <c r="N165" s="48"/>
      <c r="O165" s="48"/>
      <c r="P165" s="123">
        <f t="shared" si="65"/>
        <v>0</v>
      </c>
      <c r="Q165" s="124" t="str">
        <f t="shared" si="66"/>
        <v/>
      </c>
      <c r="R165" s="125" t="str">
        <f t="shared" si="52"/>
        <v/>
      </c>
      <c r="S165" s="126"/>
      <c r="T165" s="127"/>
      <c r="U165" s="128"/>
      <c r="V165" s="150">
        <f t="shared" si="67"/>
        <v>0</v>
      </c>
      <c r="W165" s="46" t="b">
        <f t="shared" si="53"/>
        <v>0</v>
      </c>
      <c r="X165" s="46">
        <f t="shared" si="54"/>
        <v>0</v>
      </c>
      <c r="Y165" s="46">
        <f t="shared" si="55"/>
        <v>0</v>
      </c>
      <c r="Z165" s="46">
        <f t="shared" si="68"/>
        <v>0</v>
      </c>
      <c r="AB165" s="59" t="str" cm="1">
        <f t="array" ref="AB165">IF(G165="nebodované zameranie","ok",IF(AND(OR($D$4="vyberte oblasť",$D$4="")),"ok",IF(AND($D$4&lt;&gt;"",J165=0),"ok",IF(AND($D$4=$Y$15,OR(G165={"a)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technika)"})),"ok",IF(AND($D$4=$Y$16,OR(G165={"a)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65" s="46">
        <f t="shared" si="56"/>
        <v>0</v>
      </c>
      <c r="AI165" s="46">
        <f t="shared" si="57"/>
        <v>0</v>
      </c>
      <c r="AJ165" s="109" t="str">
        <f t="shared" si="58"/>
        <v/>
      </c>
      <c r="AK165" s="109">
        <f t="shared" si="59"/>
        <v>0</v>
      </c>
      <c r="AL165" s="115">
        <f t="shared" si="60"/>
        <v>0</v>
      </c>
      <c r="AM165" s="46">
        <f t="shared" si="61"/>
        <v>0</v>
      </c>
      <c r="AN165" s="109">
        <f t="shared" si="62"/>
        <v>0</v>
      </c>
      <c r="AO165" s="47">
        <f t="shared" si="63"/>
        <v>0</v>
      </c>
    </row>
    <row r="166" spans="1:41" ht="45" customHeight="1" x14ac:dyDescent="0.2">
      <c r="A166" s="5">
        <v>143</v>
      </c>
      <c r="B166" s="164"/>
      <c r="C166" s="164"/>
      <c r="D166" s="164"/>
      <c r="E166" s="111"/>
      <c r="F166" s="111"/>
      <c r="G166" s="112"/>
      <c r="H166" s="48"/>
      <c r="I166" s="48"/>
      <c r="J166" s="123">
        <f t="shared" si="64"/>
        <v>0</v>
      </c>
      <c r="K166" s="48"/>
      <c r="L166" s="48"/>
      <c r="M166" s="48"/>
      <c r="N166" s="48"/>
      <c r="O166" s="48"/>
      <c r="P166" s="123">
        <f t="shared" si="65"/>
        <v>0</v>
      </c>
      <c r="Q166" s="124" t="str">
        <f t="shared" si="66"/>
        <v/>
      </c>
      <c r="R166" s="125" t="str">
        <f t="shared" si="52"/>
        <v/>
      </c>
      <c r="S166" s="126"/>
      <c r="T166" s="127"/>
      <c r="U166" s="128"/>
      <c r="V166" s="150">
        <f t="shared" si="67"/>
        <v>0</v>
      </c>
      <c r="W166" s="46" t="b">
        <f t="shared" si="53"/>
        <v>0</v>
      </c>
      <c r="X166" s="46">
        <f t="shared" si="54"/>
        <v>0</v>
      </c>
      <c r="Y166" s="46">
        <f t="shared" si="55"/>
        <v>0</v>
      </c>
      <c r="Z166" s="46">
        <f t="shared" si="68"/>
        <v>0</v>
      </c>
      <c r="AB166" s="59" t="str" cm="1">
        <f t="array" ref="AB166">IF(G166="nebodované zameranie","ok",IF(AND(OR($D$4="vyberte oblasť",$D$4="")),"ok",IF(AND($D$4&lt;&gt;"",J166=0),"ok",IF(AND($D$4=$Y$15,OR(G166={"a)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technika)"})),"ok",IF(AND($D$4=$Y$16,OR(G166={"a)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66" s="46">
        <f t="shared" si="56"/>
        <v>0</v>
      </c>
      <c r="AI166" s="46">
        <f t="shared" si="57"/>
        <v>0</v>
      </c>
      <c r="AJ166" s="109" t="str">
        <f t="shared" si="58"/>
        <v/>
      </c>
      <c r="AK166" s="109">
        <f t="shared" si="59"/>
        <v>0</v>
      </c>
      <c r="AL166" s="115">
        <f t="shared" si="60"/>
        <v>0</v>
      </c>
      <c r="AM166" s="46">
        <f t="shared" si="61"/>
        <v>0</v>
      </c>
      <c r="AN166" s="109">
        <f t="shared" si="62"/>
        <v>0</v>
      </c>
      <c r="AO166" s="47">
        <f t="shared" si="63"/>
        <v>0</v>
      </c>
    </row>
    <row r="167" spans="1:41" ht="45" customHeight="1" x14ac:dyDescent="0.2">
      <c r="A167" s="5">
        <v>144</v>
      </c>
      <c r="B167" s="164"/>
      <c r="C167" s="164"/>
      <c r="D167" s="164"/>
      <c r="E167" s="111"/>
      <c r="F167" s="111"/>
      <c r="G167" s="112"/>
      <c r="H167" s="48"/>
      <c r="I167" s="48"/>
      <c r="J167" s="123">
        <f t="shared" si="64"/>
        <v>0</v>
      </c>
      <c r="K167" s="48"/>
      <c r="L167" s="48"/>
      <c r="M167" s="48"/>
      <c r="N167" s="48"/>
      <c r="O167" s="48"/>
      <c r="P167" s="123">
        <f t="shared" si="65"/>
        <v>0</v>
      </c>
      <c r="Q167" s="124" t="str">
        <f t="shared" si="66"/>
        <v/>
      </c>
      <c r="R167" s="125" t="str">
        <f t="shared" si="52"/>
        <v/>
      </c>
      <c r="S167" s="126"/>
      <c r="T167" s="127"/>
      <c r="U167" s="128"/>
      <c r="V167" s="150">
        <f t="shared" si="67"/>
        <v>0</v>
      </c>
      <c r="W167" s="46" t="b">
        <f t="shared" si="53"/>
        <v>0</v>
      </c>
      <c r="X167" s="46">
        <f t="shared" si="54"/>
        <v>0</v>
      </c>
      <c r="Y167" s="46">
        <f t="shared" si="55"/>
        <v>0</v>
      </c>
      <c r="Z167" s="46">
        <f t="shared" si="68"/>
        <v>0</v>
      </c>
      <c r="AB167" s="59" t="str" cm="1">
        <f t="array" ref="AB167">IF(G167="nebodované zameranie","ok",IF(AND(OR($D$4="vyberte oblasť",$D$4="")),"ok",IF(AND($D$4&lt;&gt;"",J167=0),"ok",IF(AND($D$4=$Y$15,OR(G167={"a)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technika)"})),"ok",IF(AND($D$4=$Y$16,OR(G167={"a)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67" s="46">
        <f t="shared" si="56"/>
        <v>0</v>
      </c>
      <c r="AI167" s="46">
        <f t="shared" si="57"/>
        <v>0</v>
      </c>
      <c r="AJ167" s="109" t="str">
        <f t="shared" si="58"/>
        <v/>
      </c>
      <c r="AK167" s="109">
        <f t="shared" si="59"/>
        <v>0</v>
      </c>
      <c r="AL167" s="115">
        <f t="shared" si="60"/>
        <v>0</v>
      </c>
      <c r="AM167" s="46">
        <f t="shared" si="61"/>
        <v>0</v>
      </c>
      <c r="AN167" s="109">
        <f t="shared" si="62"/>
        <v>0</v>
      </c>
      <c r="AO167" s="47">
        <f t="shared" si="63"/>
        <v>0</v>
      </c>
    </row>
    <row r="168" spans="1:41" ht="45" customHeight="1" x14ac:dyDescent="0.2">
      <c r="A168" s="5">
        <v>145</v>
      </c>
      <c r="B168" s="164"/>
      <c r="C168" s="164"/>
      <c r="D168" s="164"/>
      <c r="E168" s="111"/>
      <c r="F168" s="111"/>
      <c r="G168" s="112"/>
      <c r="H168" s="48"/>
      <c r="I168" s="48"/>
      <c r="J168" s="123">
        <f t="shared" si="64"/>
        <v>0</v>
      </c>
      <c r="K168" s="48"/>
      <c r="L168" s="48"/>
      <c r="M168" s="48"/>
      <c r="N168" s="48"/>
      <c r="O168" s="48"/>
      <c r="P168" s="123">
        <f t="shared" si="65"/>
        <v>0</v>
      </c>
      <c r="Q168" s="124" t="str">
        <f t="shared" si="66"/>
        <v/>
      </c>
      <c r="R168" s="125" t="str">
        <f t="shared" si="52"/>
        <v/>
      </c>
      <c r="S168" s="126"/>
      <c r="T168" s="127"/>
      <c r="U168" s="128"/>
      <c r="V168" s="150">
        <f t="shared" si="67"/>
        <v>0</v>
      </c>
      <c r="W168" s="46" t="b">
        <f t="shared" si="53"/>
        <v>0</v>
      </c>
      <c r="X168" s="46">
        <f t="shared" si="54"/>
        <v>0</v>
      </c>
      <c r="Y168" s="46">
        <f t="shared" si="55"/>
        <v>0</v>
      </c>
      <c r="Z168" s="46">
        <f t="shared" si="68"/>
        <v>0</v>
      </c>
      <c r="AB168" s="59" t="str" cm="1">
        <f t="array" ref="AB168">IF(G168="nebodované zameranie","ok",IF(AND(OR($D$4="vyberte oblasť",$D$4="")),"ok",IF(AND($D$4&lt;&gt;"",J168=0),"ok",IF(AND($D$4=$Y$15,OR(G168={"a)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technika)"})),"ok",IF(AND($D$4=$Y$16,OR(G168={"a)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68" s="46">
        <f t="shared" si="56"/>
        <v>0</v>
      </c>
      <c r="AI168" s="46">
        <f t="shared" si="57"/>
        <v>0</v>
      </c>
      <c r="AJ168" s="109" t="str">
        <f t="shared" si="58"/>
        <v/>
      </c>
      <c r="AK168" s="109">
        <f t="shared" si="59"/>
        <v>0</v>
      </c>
      <c r="AL168" s="115">
        <f t="shared" si="60"/>
        <v>0</v>
      </c>
      <c r="AM168" s="46">
        <f t="shared" si="61"/>
        <v>0</v>
      </c>
      <c r="AN168" s="109">
        <f t="shared" si="62"/>
        <v>0</v>
      </c>
      <c r="AO168" s="47">
        <f t="shared" si="63"/>
        <v>0</v>
      </c>
    </row>
    <row r="169" spans="1:41" ht="45" customHeight="1" x14ac:dyDescent="0.2">
      <c r="A169" s="5">
        <v>146</v>
      </c>
      <c r="B169" s="164"/>
      <c r="C169" s="164"/>
      <c r="D169" s="164"/>
      <c r="E169" s="111"/>
      <c r="F169" s="111"/>
      <c r="G169" s="112"/>
      <c r="H169" s="48"/>
      <c r="I169" s="48"/>
      <c r="J169" s="123">
        <f t="shared" si="64"/>
        <v>0</v>
      </c>
      <c r="K169" s="48"/>
      <c r="L169" s="48"/>
      <c r="M169" s="48"/>
      <c r="N169" s="48"/>
      <c r="O169" s="48"/>
      <c r="P169" s="123">
        <f t="shared" si="65"/>
        <v>0</v>
      </c>
      <c r="Q169" s="124" t="str">
        <f t="shared" si="66"/>
        <v/>
      </c>
      <c r="R169" s="125" t="str">
        <f t="shared" si="52"/>
        <v/>
      </c>
      <c r="S169" s="126"/>
      <c r="T169" s="127"/>
      <c r="U169" s="128"/>
      <c r="V169" s="150">
        <f t="shared" si="67"/>
        <v>0</v>
      </c>
      <c r="W169" s="46" t="b">
        <f t="shared" si="53"/>
        <v>0</v>
      </c>
      <c r="X169" s="46">
        <f t="shared" si="54"/>
        <v>0</v>
      </c>
      <c r="Y169" s="46">
        <f t="shared" si="55"/>
        <v>0</v>
      </c>
      <c r="Z169" s="46">
        <f t="shared" si="68"/>
        <v>0</v>
      </c>
      <c r="AB169" s="59" t="str" cm="1">
        <f t="array" ref="AB169">IF(G169="nebodované zameranie","ok",IF(AND(OR($D$4="vyberte oblasť",$D$4="")),"ok",IF(AND($D$4&lt;&gt;"",J169=0),"ok",IF(AND($D$4=$Y$15,OR(G169={"a)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technika)"})),"ok",IF(AND($D$4=$Y$16,OR(G169={"a)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69" s="46">
        <f t="shared" si="56"/>
        <v>0</v>
      </c>
      <c r="AI169" s="46">
        <f t="shared" si="57"/>
        <v>0</v>
      </c>
      <c r="AJ169" s="109" t="str">
        <f t="shared" si="58"/>
        <v/>
      </c>
      <c r="AK169" s="109">
        <f t="shared" si="59"/>
        <v>0</v>
      </c>
      <c r="AL169" s="115">
        <f t="shared" si="60"/>
        <v>0</v>
      </c>
      <c r="AM169" s="46">
        <f t="shared" si="61"/>
        <v>0</v>
      </c>
      <c r="AN169" s="109">
        <f t="shared" si="62"/>
        <v>0</v>
      </c>
      <c r="AO169" s="47">
        <f t="shared" si="63"/>
        <v>0</v>
      </c>
    </row>
    <row r="170" spans="1:41" ht="45" customHeight="1" x14ac:dyDescent="0.2">
      <c r="A170" s="5">
        <v>147</v>
      </c>
      <c r="B170" s="164"/>
      <c r="C170" s="164"/>
      <c r="D170" s="164"/>
      <c r="E170" s="111"/>
      <c r="F170" s="111"/>
      <c r="G170" s="112"/>
      <c r="H170" s="48"/>
      <c r="I170" s="48"/>
      <c r="J170" s="123">
        <f t="shared" ref="J170:J183" si="69">ROUNDDOWN(H170*I170,2)</f>
        <v>0</v>
      </c>
      <c r="K170" s="48"/>
      <c r="L170" s="48"/>
      <c r="M170" s="48"/>
      <c r="N170" s="48"/>
      <c r="O170" s="48"/>
      <c r="P170" s="123">
        <f t="shared" ref="P170:P183" si="70">SUM(K170:O170)</f>
        <v>0</v>
      </c>
      <c r="Q170" s="124" t="str">
        <f t="shared" ref="Q170:Q183" si="71">IF(ROUNDDOWN(H170*I170,2)-ROUNDDOWN(SUM(K170:O170),2)=0,"","zlý súčet")</f>
        <v/>
      </c>
      <c r="R170" s="125" t="str">
        <f t="shared" si="52"/>
        <v/>
      </c>
      <c r="S170" s="126"/>
      <c r="T170" s="127"/>
      <c r="U170" s="128"/>
      <c r="V170" s="150">
        <f t="shared" ref="V170:V183" si="72">P170-U170</f>
        <v>0</v>
      </c>
      <c r="W170" s="46" t="b">
        <f t="shared" si="53"/>
        <v>0</v>
      </c>
      <c r="X170" s="46">
        <f t="shared" si="54"/>
        <v>0</v>
      </c>
      <c r="Y170" s="46">
        <f t="shared" si="55"/>
        <v>0</v>
      </c>
      <c r="Z170" s="46">
        <f t="shared" ref="Z170:Z183" si="73">IF(Q170="zlý súčet",1,0)</f>
        <v>0</v>
      </c>
      <c r="AB170" s="59" t="str" cm="1">
        <f t="array" ref="AB170">IF(G170="nebodované zameranie","ok",IF(AND(OR($D$4="vyberte oblasť",$D$4="")),"ok",IF(AND($D$4&lt;&gt;"",J170=0),"ok",IF(AND($D$4=$Y$15,OR(G170={"a)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technika)"})),"ok",IF(AND($D$4=$Y$16,OR(G170={"a)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70" s="46">
        <f t="shared" si="56"/>
        <v>0</v>
      </c>
      <c r="AI170" s="46">
        <f t="shared" si="57"/>
        <v>0</v>
      </c>
      <c r="AJ170" s="109" t="str">
        <f t="shared" si="58"/>
        <v/>
      </c>
      <c r="AK170" s="109">
        <f t="shared" si="59"/>
        <v>0</v>
      </c>
      <c r="AL170" s="115">
        <f t="shared" si="60"/>
        <v>0</v>
      </c>
      <c r="AM170" s="46">
        <f t="shared" si="61"/>
        <v>0</v>
      </c>
      <c r="AN170" s="109">
        <f t="shared" si="62"/>
        <v>0</v>
      </c>
      <c r="AO170" s="47">
        <f t="shared" si="63"/>
        <v>0</v>
      </c>
    </row>
    <row r="171" spans="1:41" ht="45" customHeight="1" x14ac:dyDescent="0.2">
      <c r="A171" s="5">
        <v>148</v>
      </c>
      <c r="B171" s="164"/>
      <c r="C171" s="164"/>
      <c r="D171" s="164"/>
      <c r="E171" s="111"/>
      <c r="F171" s="111"/>
      <c r="G171" s="112"/>
      <c r="H171" s="48"/>
      <c r="I171" s="48"/>
      <c r="J171" s="123">
        <f t="shared" si="69"/>
        <v>0</v>
      </c>
      <c r="K171" s="48"/>
      <c r="L171" s="48"/>
      <c r="M171" s="48"/>
      <c r="N171" s="48"/>
      <c r="O171" s="48"/>
      <c r="P171" s="123">
        <f t="shared" si="70"/>
        <v>0</v>
      </c>
      <c r="Q171" s="124" t="str">
        <f t="shared" si="71"/>
        <v/>
      </c>
      <c r="R171" s="125" t="str">
        <f t="shared" si="52"/>
        <v/>
      </c>
      <c r="S171" s="126"/>
      <c r="T171" s="127"/>
      <c r="U171" s="128"/>
      <c r="V171" s="150">
        <f t="shared" si="72"/>
        <v>0</v>
      </c>
      <c r="W171" s="46" t="b">
        <f t="shared" si="53"/>
        <v>0</v>
      </c>
      <c r="X171" s="46">
        <f t="shared" si="54"/>
        <v>0</v>
      </c>
      <c r="Y171" s="46">
        <f t="shared" si="55"/>
        <v>0</v>
      </c>
      <c r="Z171" s="46">
        <f t="shared" si="73"/>
        <v>0</v>
      </c>
      <c r="AB171" s="59" t="str" cm="1">
        <f t="array" ref="AB171">IF(G171="nebodované zameranie","ok",IF(AND(OR($D$4="vyberte oblasť",$D$4="")),"ok",IF(AND($D$4&lt;&gt;"",J171=0),"ok",IF(AND($D$4=$Y$15,OR(G171={"a)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technika)"})),"ok",IF(AND($D$4=$Y$16,OR(G171={"a)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71" s="46">
        <f t="shared" si="56"/>
        <v>0</v>
      </c>
      <c r="AI171" s="46">
        <f t="shared" si="57"/>
        <v>0</v>
      </c>
      <c r="AJ171" s="109" t="str">
        <f t="shared" si="58"/>
        <v/>
      </c>
      <c r="AK171" s="109">
        <f t="shared" si="59"/>
        <v>0</v>
      </c>
      <c r="AL171" s="115">
        <f t="shared" si="60"/>
        <v>0</v>
      </c>
      <c r="AM171" s="46">
        <f t="shared" si="61"/>
        <v>0</v>
      </c>
      <c r="AN171" s="109">
        <f t="shared" si="62"/>
        <v>0</v>
      </c>
      <c r="AO171" s="47">
        <f t="shared" si="63"/>
        <v>0</v>
      </c>
    </row>
    <row r="172" spans="1:41" ht="45" customHeight="1" x14ac:dyDescent="0.2">
      <c r="A172" s="5">
        <v>149</v>
      </c>
      <c r="B172" s="164"/>
      <c r="C172" s="164"/>
      <c r="D172" s="164"/>
      <c r="E172" s="111"/>
      <c r="F172" s="111"/>
      <c r="G172" s="112"/>
      <c r="H172" s="48"/>
      <c r="I172" s="48"/>
      <c r="J172" s="123">
        <f t="shared" si="69"/>
        <v>0</v>
      </c>
      <c r="K172" s="48"/>
      <c r="L172" s="48"/>
      <c r="M172" s="48"/>
      <c r="N172" s="48"/>
      <c r="O172" s="48"/>
      <c r="P172" s="123">
        <f t="shared" si="70"/>
        <v>0</v>
      </c>
      <c r="Q172" s="124" t="str">
        <f t="shared" si="71"/>
        <v/>
      </c>
      <c r="R172" s="125" t="str">
        <f t="shared" si="52"/>
        <v/>
      </c>
      <c r="S172" s="126"/>
      <c r="T172" s="127"/>
      <c r="U172" s="128"/>
      <c r="V172" s="150">
        <f t="shared" si="72"/>
        <v>0</v>
      </c>
      <c r="W172" s="46" t="b">
        <f t="shared" si="53"/>
        <v>0</v>
      </c>
      <c r="X172" s="46">
        <f t="shared" si="54"/>
        <v>0</v>
      </c>
      <c r="Y172" s="46">
        <f t="shared" si="55"/>
        <v>0</v>
      </c>
      <c r="Z172" s="46">
        <f t="shared" si="73"/>
        <v>0</v>
      </c>
      <c r="AB172" s="59" t="str" cm="1">
        <f t="array" ref="AB172">IF(G172="nebodované zameranie","ok",IF(AND(OR($D$4="vyberte oblasť",$D$4="")),"ok",IF(AND($D$4&lt;&gt;"",J172=0),"ok",IF(AND($D$4=$Y$15,OR(G172={"a)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technika)"})),"ok",IF(AND($D$4=$Y$16,OR(G172={"a)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72" s="46">
        <f t="shared" si="56"/>
        <v>0</v>
      </c>
      <c r="AI172" s="46">
        <f t="shared" si="57"/>
        <v>0</v>
      </c>
      <c r="AJ172" s="109" t="str">
        <f t="shared" si="58"/>
        <v/>
      </c>
      <c r="AK172" s="109">
        <f t="shared" si="59"/>
        <v>0</v>
      </c>
      <c r="AL172" s="115">
        <f t="shared" si="60"/>
        <v>0</v>
      </c>
      <c r="AM172" s="46">
        <f t="shared" si="61"/>
        <v>0</v>
      </c>
      <c r="AN172" s="109">
        <f t="shared" si="62"/>
        <v>0</v>
      </c>
      <c r="AO172" s="47">
        <f t="shared" si="63"/>
        <v>0</v>
      </c>
    </row>
    <row r="173" spans="1:41" ht="45" customHeight="1" x14ac:dyDescent="0.2">
      <c r="A173" s="5">
        <v>150</v>
      </c>
      <c r="B173" s="164"/>
      <c r="C173" s="164"/>
      <c r="D173" s="164"/>
      <c r="E173" s="111"/>
      <c r="F173" s="111"/>
      <c r="G173" s="112"/>
      <c r="H173" s="48"/>
      <c r="I173" s="48"/>
      <c r="J173" s="123">
        <f t="shared" si="69"/>
        <v>0</v>
      </c>
      <c r="K173" s="48"/>
      <c r="L173" s="48"/>
      <c r="M173" s="48"/>
      <c r="N173" s="48"/>
      <c r="O173" s="48"/>
      <c r="P173" s="123">
        <f t="shared" si="70"/>
        <v>0</v>
      </c>
      <c r="Q173" s="124" t="str">
        <f t="shared" si="71"/>
        <v/>
      </c>
      <c r="R173" s="125" t="str">
        <f t="shared" si="52"/>
        <v/>
      </c>
      <c r="S173" s="126"/>
      <c r="T173" s="127"/>
      <c r="U173" s="128"/>
      <c r="V173" s="150">
        <f t="shared" si="72"/>
        <v>0</v>
      </c>
      <c r="W173" s="46" t="b">
        <f t="shared" si="53"/>
        <v>0</v>
      </c>
      <c r="X173" s="46">
        <f t="shared" si="54"/>
        <v>0</v>
      </c>
      <c r="Y173" s="46">
        <f t="shared" si="55"/>
        <v>0</v>
      </c>
      <c r="Z173" s="46">
        <f t="shared" si="73"/>
        <v>0</v>
      </c>
      <c r="AB173" s="59" t="str" cm="1">
        <f t="array" ref="AB173">IF(G173="nebodované zameranie","ok",IF(AND(OR($D$4="vyberte oblasť",$D$4="")),"ok",IF(AND($D$4&lt;&gt;"",J173=0),"ok",IF(AND($D$4=$Y$15,OR(G173={"a)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technika)"})),"ok",IF(AND($D$4=$Y$16,OR(G173={"a)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73" s="46">
        <f t="shared" si="56"/>
        <v>0</v>
      </c>
      <c r="AI173" s="46">
        <f t="shared" si="57"/>
        <v>0</v>
      </c>
      <c r="AJ173" s="109" t="str">
        <f t="shared" si="58"/>
        <v/>
      </c>
      <c r="AK173" s="109">
        <f t="shared" si="59"/>
        <v>0</v>
      </c>
      <c r="AL173" s="115">
        <f t="shared" si="60"/>
        <v>0</v>
      </c>
      <c r="AM173" s="46">
        <f t="shared" si="61"/>
        <v>0</v>
      </c>
      <c r="AN173" s="109">
        <f t="shared" si="62"/>
        <v>0</v>
      </c>
      <c r="AO173" s="47">
        <f t="shared" si="63"/>
        <v>0</v>
      </c>
    </row>
    <row r="174" spans="1:41" ht="45" customHeight="1" x14ac:dyDescent="0.2">
      <c r="A174" s="5">
        <v>151</v>
      </c>
      <c r="B174" s="164"/>
      <c r="C174" s="164"/>
      <c r="D174" s="164"/>
      <c r="E174" s="111"/>
      <c r="F174" s="111"/>
      <c r="G174" s="112"/>
      <c r="H174" s="48"/>
      <c r="I174" s="48"/>
      <c r="J174" s="123">
        <f t="shared" si="69"/>
        <v>0</v>
      </c>
      <c r="K174" s="48"/>
      <c r="L174" s="48"/>
      <c r="M174" s="48"/>
      <c r="N174" s="48"/>
      <c r="O174" s="48"/>
      <c r="P174" s="123">
        <f t="shared" si="70"/>
        <v>0</v>
      </c>
      <c r="Q174" s="124" t="str">
        <f t="shared" si="71"/>
        <v/>
      </c>
      <c r="R174" s="125" t="str">
        <f t="shared" si="52"/>
        <v/>
      </c>
      <c r="S174" s="126"/>
      <c r="T174" s="127"/>
      <c r="U174" s="128"/>
      <c r="V174" s="150">
        <f t="shared" si="72"/>
        <v>0</v>
      </c>
      <c r="W174" s="46" t="b">
        <f t="shared" si="53"/>
        <v>0</v>
      </c>
      <c r="X174" s="46">
        <f t="shared" si="54"/>
        <v>0</v>
      </c>
      <c r="Y174" s="46">
        <f t="shared" si="55"/>
        <v>0</v>
      </c>
      <c r="Z174" s="46">
        <f t="shared" si="73"/>
        <v>0</v>
      </c>
      <c r="AB174" s="59" t="str" cm="1">
        <f t="array" ref="AB174">IF(G174="nebodované zameranie","ok",IF(AND(OR($D$4="vyberte oblasť",$D$4="")),"ok",IF(AND($D$4&lt;&gt;"",J174=0),"ok",IF(AND($D$4=$Y$15,OR(G174={"a)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technika)"})),"ok",IF(AND($D$4=$Y$16,OR(G174={"a)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74" s="46">
        <f t="shared" si="56"/>
        <v>0</v>
      </c>
      <c r="AI174" s="46">
        <f t="shared" si="57"/>
        <v>0</v>
      </c>
      <c r="AJ174" s="109" t="str">
        <f t="shared" si="58"/>
        <v/>
      </c>
      <c r="AK174" s="109">
        <f t="shared" si="59"/>
        <v>0</v>
      </c>
      <c r="AL174" s="115">
        <f t="shared" si="60"/>
        <v>0</v>
      </c>
      <c r="AM174" s="46">
        <f t="shared" si="61"/>
        <v>0</v>
      </c>
      <c r="AN174" s="109">
        <f t="shared" si="62"/>
        <v>0</v>
      </c>
      <c r="AO174" s="47">
        <f t="shared" si="63"/>
        <v>0</v>
      </c>
    </row>
    <row r="175" spans="1:41" ht="45" customHeight="1" x14ac:dyDescent="0.2">
      <c r="A175" s="5">
        <v>152</v>
      </c>
      <c r="B175" s="164"/>
      <c r="C175" s="164"/>
      <c r="D175" s="164"/>
      <c r="E175" s="111"/>
      <c r="F175" s="111"/>
      <c r="G175" s="112"/>
      <c r="H175" s="48"/>
      <c r="I175" s="48"/>
      <c r="J175" s="123">
        <f t="shared" si="69"/>
        <v>0</v>
      </c>
      <c r="K175" s="48"/>
      <c r="L175" s="48"/>
      <c r="M175" s="48"/>
      <c r="N175" s="48"/>
      <c r="O175" s="48"/>
      <c r="P175" s="123">
        <f t="shared" si="70"/>
        <v>0</v>
      </c>
      <c r="Q175" s="124" t="str">
        <f t="shared" si="71"/>
        <v/>
      </c>
      <c r="R175" s="125" t="str">
        <f t="shared" si="52"/>
        <v/>
      </c>
      <c r="S175" s="126"/>
      <c r="T175" s="127"/>
      <c r="U175" s="128"/>
      <c r="V175" s="150">
        <f t="shared" si="72"/>
        <v>0</v>
      </c>
      <c r="W175" s="46" t="b">
        <f t="shared" si="53"/>
        <v>0</v>
      </c>
      <c r="X175" s="46">
        <f t="shared" si="54"/>
        <v>0</v>
      </c>
      <c r="Y175" s="46">
        <f t="shared" si="55"/>
        <v>0</v>
      </c>
      <c r="Z175" s="46">
        <f t="shared" si="73"/>
        <v>0</v>
      </c>
      <c r="AB175" s="59" t="str" cm="1">
        <f t="array" ref="AB175">IF(G175="nebodované zameranie","ok",IF(AND(OR($D$4="vyberte oblasť",$D$4="")),"ok",IF(AND($D$4&lt;&gt;"",J175=0),"ok",IF(AND($D$4=$Y$15,OR(G175={"a)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technika)"})),"ok",IF(AND($D$4=$Y$16,OR(G175={"a)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75" s="46">
        <f t="shared" si="56"/>
        <v>0</v>
      </c>
      <c r="AI175" s="46">
        <f t="shared" si="57"/>
        <v>0</v>
      </c>
      <c r="AJ175" s="109" t="str">
        <f t="shared" si="58"/>
        <v/>
      </c>
      <c r="AK175" s="109">
        <f t="shared" si="59"/>
        <v>0</v>
      </c>
      <c r="AL175" s="115">
        <f t="shared" si="60"/>
        <v>0</v>
      </c>
      <c r="AM175" s="46">
        <f t="shared" si="61"/>
        <v>0</v>
      </c>
      <c r="AN175" s="109">
        <f t="shared" si="62"/>
        <v>0</v>
      </c>
      <c r="AO175" s="47">
        <f t="shared" si="63"/>
        <v>0</v>
      </c>
    </row>
    <row r="176" spans="1:41" ht="45" customHeight="1" x14ac:dyDescent="0.2">
      <c r="A176" s="5">
        <v>153</v>
      </c>
      <c r="B176" s="164"/>
      <c r="C176" s="164"/>
      <c r="D176" s="164"/>
      <c r="E176" s="111"/>
      <c r="F176" s="111"/>
      <c r="G176" s="112"/>
      <c r="H176" s="48"/>
      <c r="I176" s="48"/>
      <c r="J176" s="123">
        <f t="shared" si="69"/>
        <v>0</v>
      </c>
      <c r="K176" s="48"/>
      <c r="L176" s="48"/>
      <c r="M176" s="48"/>
      <c r="N176" s="48"/>
      <c r="O176" s="48"/>
      <c r="P176" s="123">
        <f t="shared" si="70"/>
        <v>0</v>
      </c>
      <c r="Q176" s="124" t="str">
        <f t="shared" si="71"/>
        <v/>
      </c>
      <c r="R176" s="125" t="str">
        <f t="shared" si="52"/>
        <v/>
      </c>
      <c r="S176" s="126"/>
      <c r="T176" s="127"/>
      <c r="U176" s="128"/>
      <c r="V176" s="150">
        <f t="shared" si="72"/>
        <v>0</v>
      </c>
      <c r="W176" s="46" t="b">
        <f t="shared" si="53"/>
        <v>0</v>
      </c>
      <c r="X176" s="46">
        <f t="shared" si="54"/>
        <v>0</v>
      </c>
      <c r="Y176" s="46">
        <f t="shared" si="55"/>
        <v>0</v>
      </c>
      <c r="Z176" s="46">
        <f t="shared" si="73"/>
        <v>0</v>
      </c>
      <c r="AB176" s="59" t="str" cm="1">
        <f t="array" ref="AB176">IF(G176="nebodované zameranie","ok",IF(AND(OR($D$4="vyberte oblasť",$D$4="")),"ok",IF(AND($D$4&lt;&gt;"",J176=0),"ok",IF(AND($D$4=$Y$15,OR(G176={"a)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technika)"})),"ok",IF(AND($D$4=$Y$16,OR(G176={"a)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76" s="46">
        <f t="shared" si="56"/>
        <v>0</v>
      </c>
      <c r="AI176" s="46">
        <f t="shared" si="57"/>
        <v>0</v>
      </c>
      <c r="AJ176" s="109" t="str">
        <f t="shared" si="58"/>
        <v/>
      </c>
      <c r="AK176" s="109">
        <f t="shared" si="59"/>
        <v>0</v>
      </c>
      <c r="AL176" s="115">
        <f t="shared" si="60"/>
        <v>0</v>
      </c>
      <c r="AM176" s="46">
        <f t="shared" si="61"/>
        <v>0</v>
      </c>
      <c r="AN176" s="109">
        <f t="shared" si="62"/>
        <v>0</v>
      </c>
      <c r="AO176" s="47">
        <f t="shared" si="63"/>
        <v>0</v>
      </c>
    </row>
    <row r="177" spans="1:41" ht="45" customHeight="1" x14ac:dyDescent="0.2">
      <c r="A177" s="5">
        <v>154</v>
      </c>
      <c r="B177" s="164"/>
      <c r="C177" s="164"/>
      <c r="D177" s="164"/>
      <c r="E177" s="111"/>
      <c r="F177" s="111"/>
      <c r="G177" s="112"/>
      <c r="H177" s="48"/>
      <c r="I177" s="48"/>
      <c r="J177" s="123">
        <f t="shared" si="69"/>
        <v>0</v>
      </c>
      <c r="K177" s="48"/>
      <c r="L177" s="48"/>
      <c r="M177" s="48"/>
      <c r="N177" s="48"/>
      <c r="O177" s="48"/>
      <c r="P177" s="123">
        <f t="shared" si="70"/>
        <v>0</v>
      </c>
      <c r="Q177" s="124" t="str">
        <f t="shared" si="71"/>
        <v/>
      </c>
      <c r="R177" s="125" t="str">
        <f t="shared" si="52"/>
        <v/>
      </c>
      <c r="S177" s="126"/>
      <c r="T177" s="127"/>
      <c r="U177" s="128"/>
      <c r="V177" s="150">
        <f t="shared" si="72"/>
        <v>0</v>
      </c>
      <c r="W177" s="46" t="b">
        <f t="shared" si="53"/>
        <v>0</v>
      </c>
      <c r="X177" s="46">
        <f t="shared" si="54"/>
        <v>0</v>
      </c>
      <c r="Y177" s="46">
        <f t="shared" si="55"/>
        <v>0</v>
      </c>
      <c r="Z177" s="46">
        <f t="shared" si="73"/>
        <v>0</v>
      </c>
      <c r="AB177" s="59" t="str" cm="1">
        <f t="array" ref="AB177">IF(G177="nebodované zameranie","ok",IF(AND(OR($D$4="vyberte oblasť",$D$4="")),"ok",IF(AND($D$4&lt;&gt;"",J177=0),"ok",IF(AND($D$4=$Y$15,OR(G177={"a)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technika)"})),"ok",IF(AND($D$4=$Y$16,OR(G177={"a)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77" s="46">
        <f t="shared" si="56"/>
        <v>0</v>
      </c>
      <c r="AI177" s="46">
        <f t="shared" si="57"/>
        <v>0</v>
      </c>
      <c r="AJ177" s="109" t="str">
        <f t="shared" si="58"/>
        <v/>
      </c>
      <c r="AK177" s="109">
        <f t="shared" si="59"/>
        <v>0</v>
      </c>
      <c r="AL177" s="115">
        <f t="shared" si="60"/>
        <v>0</v>
      </c>
      <c r="AM177" s="46">
        <f t="shared" si="61"/>
        <v>0</v>
      </c>
      <c r="AN177" s="109">
        <f t="shared" si="62"/>
        <v>0</v>
      </c>
      <c r="AO177" s="47">
        <f t="shared" si="63"/>
        <v>0</v>
      </c>
    </row>
    <row r="178" spans="1:41" ht="45" customHeight="1" x14ac:dyDescent="0.2">
      <c r="A178" s="5">
        <v>155</v>
      </c>
      <c r="B178" s="164"/>
      <c r="C178" s="164"/>
      <c r="D178" s="164"/>
      <c r="E178" s="111"/>
      <c r="F178" s="111"/>
      <c r="G178" s="112"/>
      <c r="H178" s="48"/>
      <c r="I178" s="48"/>
      <c r="J178" s="123">
        <f t="shared" si="69"/>
        <v>0</v>
      </c>
      <c r="K178" s="48"/>
      <c r="L178" s="48"/>
      <c r="M178" s="48"/>
      <c r="N178" s="48"/>
      <c r="O178" s="48"/>
      <c r="P178" s="123">
        <f t="shared" si="70"/>
        <v>0</v>
      </c>
      <c r="Q178" s="124" t="str">
        <f t="shared" si="71"/>
        <v/>
      </c>
      <c r="R178" s="125" t="str">
        <f t="shared" si="52"/>
        <v/>
      </c>
      <c r="S178" s="126"/>
      <c r="T178" s="127"/>
      <c r="U178" s="128"/>
      <c r="V178" s="150">
        <f t="shared" si="72"/>
        <v>0</v>
      </c>
      <c r="W178" s="46" t="b">
        <f t="shared" si="53"/>
        <v>0</v>
      </c>
      <c r="X178" s="46">
        <f t="shared" si="54"/>
        <v>0</v>
      </c>
      <c r="Y178" s="46">
        <f t="shared" si="55"/>
        <v>0</v>
      </c>
      <c r="Z178" s="46">
        <f t="shared" si="73"/>
        <v>0</v>
      </c>
      <c r="AB178" s="59" t="str" cm="1">
        <f t="array" ref="AB178">IF(G178="nebodované zameranie","ok",IF(AND(OR($D$4="vyberte oblasť",$D$4="")),"ok",IF(AND($D$4&lt;&gt;"",J178=0),"ok",IF(AND($D$4=$Y$15,OR(G178={"a)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technika)"})),"ok",IF(AND($D$4=$Y$16,OR(G178={"a)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78" s="46">
        <f t="shared" si="56"/>
        <v>0</v>
      </c>
      <c r="AI178" s="46">
        <f t="shared" si="57"/>
        <v>0</v>
      </c>
      <c r="AJ178" s="109" t="str">
        <f t="shared" si="58"/>
        <v/>
      </c>
      <c r="AK178" s="109">
        <f t="shared" si="59"/>
        <v>0</v>
      </c>
      <c r="AL178" s="115">
        <f t="shared" si="60"/>
        <v>0</v>
      </c>
      <c r="AM178" s="46">
        <f t="shared" si="61"/>
        <v>0</v>
      </c>
      <c r="AN178" s="109">
        <f t="shared" si="62"/>
        <v>0</v>
      </c>
      <c r="AO178" s="47">
        <f t="shared" si="63"/>
        <v>0</v>
      </c>
    </row>
    <row r="179" spans="1:41" ht="45" customHeight="1" x14ac:dyDescent="0.2">
      <c r="A179" s="5">
        <v>156</v>
      </c>
      <c r="B179" s="164"/>
      <c r="C179" s="164"/>
      <c r="D179" s="164"/>
      <c r="E179" s="111"/>
      <c r="F179" s="111"/>
      <c r="G179" s="112"/>
      <c r="H179" s="48"/>
      <c r="I179" s="48"/>
      <c r="J179" s="123">
        <f t="shared" si="69"/>
        <v>0</v>
      </c>
      <c r="K179" s="48"/>
      <c r="L179" s="48"/>
      <c r="M179" s="48"/>
      <c r="N179" s="48"/>
      <c r="O179" s="48"/>
      <c r="P179" s="123">
        <f t="shared" si="70"/>
        <v>0</v>
      </c>
      <c r="Q179" s="124" t="str">
        <f t="shared" si="71"/>
        <v/>
      </c>
      <c r="R179" s="125" t="str">
        <f t="shared" si="52"/>
        <v/>
      </c>
      <c r="S179" s="126"/>
      <c r="T179" s="127"/>
      <c r="U179" s="128"/>
      <c r="V179" s="150">
        <f t="shared" si="72"/>
        <v>0</v>
      </c>
      <c r="W179" s="46" t="b">
        <f t="shared" si="53"/>
        <v>0</v>
      </c>
      <c r="X179" s="46">
        <f t="shared" si="54"/>
        <v>0</v>
      </c>
      <c r="Y179" s="46">
        <f t="shared" si="55"/>
        <v>0</v>
      </c>
      <c r="Z179" s="46">
        <f t="shared" si="73"/>
        <v>0</v>
      </c>
      <c r="AB179" s="59" t="str" cm="1">
        <f t="array" ref="AB179">IF(G179="nebodované zameranie","ok",IF(AND(OR($D$4="vyberte oblasť",$D$4="")),"ok",IF(AND($D$4&lt;&gt;"",J179=0),"ok",IF(AND($D$4=$Y$15,OR(G179={"a)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technika)"})),"ok",IF(AND($D$4=$Y$16,OR(G179={"a)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79" s="46">
        <f t="shared" si="56"/>
        <v>0</v>
      </c>
      <c r="AI179" s="46">
        <f t="shared" si="57"/>
        <v>0</v>
      </c>
      <c r="AJ179" s="109" t="str">
        <f t="shared" si="58"/>
        <v/>
      </c>
      <c r="AK179" s="109">
        <f t="shared" si="59"/>
        <v>0</v>
      </c>
      <c r="AL179" s="115">
        <f t="shared" si="60"/>
        <v>0</v>
      </c>
      <c r="AM179" s="46">
        <f t="shared" si="61"/>
        <v>0</v>
      </c>
      <c r="AN179" s="109">
        <f t="shared" si="62"/>
        <v>0</v>
      </c>
      <c r="AO179" s="47">
        <f t="shared" si="63"/>
        <v>0</v>
      </c>
    </row>
    <row r="180" spans="1:41" ht="45" customHeight="1" x14ac:dyDescent="0.2">
      <c r="A180" s="5">
        <v>157</v>
      </c>
      <c r="B180" s="164"/>
      <c r="C180" s="164"/>
      <c r="D180" s="164"/>
      <c r="E180" s="111"/>
      <c r="F180" s="111"/>
      <c r="G180" s="112"/>
      <c r="H180" s="48"/>
      <c r="I180" s="48"/>
      <c r="J180" s="123">
        <f t="shared" si="69"/>
        <v>0</v>
      </c>
      <c r="K180" s="48"/>
      <c r="L180" s="48"/>
      <c r="M180" s="48"/>
      <c r="N180" s="48"/>
      <c r="O180" s="48"/>
      <c r="P180" s="123">
        <f t="shared" si="70"/>
        <v>0</v>
      </c>
      <c r="Q180" s="124" t="str">
        <f t="shared" si="71"/>
        <v/>
      </c>
      <c r="R180" s="125" t="str">
        <f t="shared" si="52"/>
        <v/>
      </c>
      <c r="S180" s="126"/>
      <c r="T180" s="127"/>
      <c r="U180" s="128"/>
      <c r="V180" s="150">
        <f t="shared" si="72"/>
        <v>0</v>
      </c>
      <c r="W180" s="46" t="b">
        <f t="shared" si="53"/>
        <v>0</v>
      </c>
      <c r="X180" s="46">
        <f t="shared" si="54"/>
        <v>0</v>
      </c>
      <c r="Y180" s="46">
        <f t="shared" si="55"/>
        <v>0</v>
      </c>
      <c r="Z180" s="46">
        <f t="shared" si="73"/>
        <v>0</v>
      </c>
      <c r="AB180" s="59" t="str" cm="1">
        <f t="array" ref="AB180">IF(G180="nebodované zameranie","ok",IF(AND(OR($D$4="vyberte oblasť",$D$4="")),"ok",IF(AND($D$4&lt;&gt;"",J180=0),"ok",IF(AND($D$4=$Y$15,OR(G180={"a)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technika)"})),"ok",IF(AND($D$4=$Y$16,OR(G180={"a)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80" s="46">
        <f t="shared" si="56"/>
        <v>0</v>
      </c>
      <c r="AI180" s="46">
        <f t="shared" si="57"/>
        <v>0</v>
      </c>
      <c r="AJ180" s="109" t="str">
        <f t="shared" si="58"/>
        <v/>
      </c>
      <c r="AK180" s="109">
        <f t="shared" si="59"/>
        <v>0</v>
      </c>
      <c r="AL180" s="115">
        <f t="shared" si="60"/>
        <v>0</v>
      </c>
      <c r="AM180" s="46">
        <f t="shared" si="61"/>
        <v>0</v>
      </c>
      <c r="AN180" s="109">
        <f t="shared" si="62"/>
        <v>0</v>
      </c>
      <c r="AO180" s="47">
        <f t="shared" si="63"/>
        <v>0</v>
      </c>
    </row>
    <row r="181" spans="1:41" ht="45" customHeight="1" x14ac:dyDescent="0.2">
      <c r="A181" s="5">
        <v>158</v>
      </c>
      <c r="B181" s="164"/>
      <c r="C181" s="164"/>
      <c r="D181" s="164"/>
      <c r="E181" s="111"/>
      <c r="F181" s="111"/>
      <c r="G181" s="112"/>
      <c r="H181" s="48"/>
      <c r="I181" s="48"/>
      <c r="J181" s="123">
        <f t="shared" si="69"/>
        <v>0</v>
      </c>
      <c r="K181" s="48"/>
      <c r="L181" s="48"/>
      <c r="M181" s="48"/>
      <c r="N181" s="48"/>
      <c r="O181" s="48"/>
      <c r="P181" s="123">
        <f t="shared" si="70"/>
        <v>0</v>
      </c>
      <c r="Q181" s="124" t="str">
        <f t="shared" si="71"/>
        <v/>
      </c>
      <c r="R181" s="125" t="str">
        <f t="shared" si="52"/>
        <v/>
      </c>
      <c r="S181" s="126"/>
      <c r="T181" s="127"/>
      <c r="U181" s="128"/>
      <c r="V181" s="150">
        <f t="shared" si="72"/>
        <v>0</v>
      </c>
      <c r="W181" s="46" t="b">
        <f t="shared" si="53"/>
        <v>0</v>
      </c>
      <c r="X181" s="46">
        <f t="shared" si="54"/>
        <v>0</v>
      </c>
      <c r="Y181" s="46">
        <f t="shared" si="55"/>
        <v>0</v>
      </c>
      <c r="Z181" s="46">
        <f t="shared" si="73"/>
        <v>0</v>
      </c>
      <c r="AB181" s="59" t="str" cm="1">
        <f t="array" ref="AB181">IF(G181="nebodované zameranie","ok",IF(AND(OR($D$4="vyberte oblasť",$D$4="")),"ok",IF(AND($D$4&lt;&gt;"",J181=0),"ok",IF(AND($D$4=$Y$15,OR(G181={"a)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technika)"})),"ok",IF(AND($D$4=$Y$16,OR(G181={"a)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81" s="46">
        <f t="shared" si="56"/>
        <v>0</v>
      </c>
      <c r="AI181" s="46">
        <f t="shared" si="57"/>
        <v>0</v>
      </c>
      <c r="AJ181" s="109" t="str">
        <f t="shared" si="58"/>
        <v/>
      </c>
      <c r="AK181" s="109">
        <f t="shared" si="59"/>
        <v>0</v>
      </c>
      <c r="AL181" s="115">
        <f t="shared" si="60"/>
        <v>0</v>
      </c>
      <c r="AM181" s="46">
        <f t="shared" si="61"/>
        <v>0</v>
      </c>
      <c r="AN181" s="109">
        <f t="shared" si="62"/>
        <v>0</v>
      </c>
      <c r="AO181" s="47">
        <f t="shared" si="63"/>
        <v>0</v>
      </c>
    </row>
    <row r="182" spans="1:41" ht="45" customHeight="1" x14ac:dyDescent="0.2">
      <c r="A182" s="5">
        <v>159</v>
      </c>
      <c r="B182" s="164"/>
      <c r="C182" s="164"/>
      <c r="D182" s="164"/>
      <c r="E182" s="111"/>
      <c r="F182" s="111"/>
      <c r="G182" s="112"/>
      <c r="H182" s="48"/>
      <c r="I182" s="48"/>
      <c r="J182" s="123">
        <f t="shared" si="69"/>
        <v>0</v>
      </c>
      <c r="K182" s="48"/>
      <c r="L182" s="48"/>
      <c r="M182" s="48"/>
      <c r="N182" s="48"/>
      <c r="O182" s="48"/>
      <c r="P182" s="123">
        <f t="shared" si="70"/>
        <v>0</v>
      </c>
      <c r="Q182" s="124" t="str">
        <f t="shared" si="71"/>
        <v/>
      </c>
      <c r="R182" s="125" t="str">
        <f t="shared" si="52"/>
        <v/>
      </c>
      <c r="S182" s="126"/>
      <c r="T182" s="127"/>
      <c r="U182" s="128"/>
      <c r="V182" s="150">
        <f t="shared" si="72"/>
        <v>0</v>
      </c>
      <c r="W182" s="46" t="b">
        <f t="shared" si="53"/>
        <v>0</v>
      </c>
      <c r="X182" s="46">
        <f t="shared" si="54"/>
        <v>0</v>
      </c>
      <c r="Y182" s="46">
        <f t="shared" si="55"/>
        <v>0</v>
      </c>
      <c r="Z182" s="46">
        <f t="shared" si="73"/>
        <v>0</v>
      </c>
      <c r="AB182" s="59" t="str" cm="1">
        <f t="array" ref="AB182">IF(G182="nebodované zameranie","ok",IF(AND(OR($D$4="vyberte oblasť",$D$4="")),"ok",IF(AND($D$4&lt;&gt;"",J182=0),"ok",IF(AND($D$4=$Y$15,OR(G182={"a)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technika)"})),"ok",IF(AND($D$4=$Y$16,OR(G182={"a)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82" s="46">
        <f t="shared" si="56"/>
        <v>0</v>
      </c>
      <c r="AI182" s="46">
        <f t="shared" si="57"/>
        <v>0</v>
      </c>
      <c r="AJ182" s="109" t="str">
        <f t="shared" si="58"/>
        <v/>
      </c>
      <c r="AK182" s="109">
        <f t="shared" si="59"/>
        <v>0</v>
      </c>
      <c r="AL182" s="115">
        <f t="shared" si="60"/>
        <v>0</v>
      </c>
      <c r="AM182" s="46">
        <f t="shared" si="61"/>
        <v>0</v>
      </c>
      <c r="AN182" s="109">
        <f t="shared" si="62"/>
        <v>0</v>
      </c>
      <c r="AO182" s="47">
        <f t="shared" si="63"/>
        <v>0</v>
      </c>
    </row>
    <row r="183" spans="1:41" ht="45" customHeight="1" x14ac:dyDescent="0.2">
      <c r="A183" s="5">
        <v>160</v>
      </c>
      <c r="B183" s="164"/>
      <c r="C183" s="164"/>
      <c r="D183" s="164"/>
      <c r="E183" s="111"/>
      <c r="F183" s="111"/>
      <c r="G183" s="112"/>
      <c r="H183" s="48"/>
      <c r="I183" s="48"/>
      <c r="J183" s="123">
        <f t="shared" si="69"/>
        <v>0</v>
      </c>
      <c r="K183" s="48"/>
      <c r="L183" s="48"/>
      <c r="M183" s="48"/>
      <c r="N183" s="48"/>
      <c r="O183" s="48"/>
      <c r="P183" s="123">
        <f t="shared" si="70"/>
        <v>0</v>
      </c>
      <c r="Q183" s="124" t="str">
        <f t="shared" si="71"/>
        <v/>
      </c>
      <c r="R183" s="125" t="str">
        <f t="shared" si="52"/>
        <v/>
      </c>
      <c r="S183" s="126"/>
      <c r="T183" s="127"/>
      <c r="U183" s="128"/>
      <c r="V183" s="150">
        <f t="shared" si="72"/>
        <v>0</v>
      </c>
      <c r="W183" s="46" t="b">
        <f t="shared" si="53"/>
        <v>0</v>
      </c>
      <c r="X183" s="46">
        <f t="shared" si="54"/>
        <v>0</v>
      </c>
      <c r="Y183" s="46">
        <f t="shared" si="55"/>
        <v>0</v>
      </c>
      <c r="Z183" s="46">
        <f t="shared" si="73"/>
        <v>0</v>
      </c>
      <c r="AB183" s="59" t="str" cm="1">
        <f t="array" ref="AB183">IF(G183="nebodované zameranie","ok",IF(AND(OR($D$4="vyberte oblasť",$D$4="")),"ok",IF(AND($D$4&lt;&gt;"",J183=0),"ok",IF(AND($D$4=$Y$15,OR(G183={"a)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technika)"})),"ok",IF(AND($D$4=$Y$16,OR(G183={"a)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83" s="46">
        <f t="shared" si="56"/>
        <v>0</v>
      </c>
      <c r="AI183" s="46">
        <f t="shared" si="57"/>
        <v>0</v>
      </c>
      <c r="AJ183" s="109" t="str">
        <f t="shared" si="58"/>
        <v/>
      </c>
      <c r="AK183" s="109">
        <f t="shared" si="59"/>
        <v>0</v>
      </c>
      <c r="AL183" s="115">
        <f t="shared" si="60"/>
        <v>0</v>
      </c>
      <c r="AM183" s="46">
        <f t="shared" si="61"/>
        <v>0</v>
      </c>
      <c r="AN183" s="109">
        <f t="shared" si="62"/>
        <v>0</v>
      </c>
      <c r="AO183" s="47">
        <f t="shared" si="63"/>
        <v>0</v>
      </c>
    </row>
    <row r="184" spans="1:41" ht="45" customHeight="1" x14ac:dyDescent="0.2">
      <c r="A184" s="5">
        <v>161</v>
      </c>
      <c r="B184" s="164"/>
      <c r="C184" s="164"/>
      <c r="D184" s="164"/>
      <c r="E184" s="111"/>
      <c r="F184" s="111"/>
      <c r="G184" s="112"/>
      <c r="H184" s="48"/>
      <c r="I184" s="48"/>
      <c r="J184" s="123">
        <f t="shared" si="64"/>
        <v>0</v>
      </c>
      <c r="K184" s="48"/>
      <c r="L184" s="48"/>
      <c r="M184" s="48"/>
      <c r="N184" s="48"/>
      <c r="O184" s="48"/>
      <c r="P184" s="123">
        <f t="shared" si="65"/>
        <v>0</v>
      </c>
      <c r="Q184" s="124" t="str">
        <f t="shared" si="66"/>
        <v/>
      </c>
      <c r="R184" s="125" t="str">
        <f t="shared" si="52"/>
        <v/>
      </c>
      <c r="S184" s="126"/>
      <c r="T184" s="127"/>
      <c r="U184" s="128"/>
      <c r="V184" s="150">
        <f t="shared" si="67"/>
        <v>0</v>
      </c>
      <c r="W184" s="46" t="b">
        <f t="shared" si="53"/>
        <v>0</v>
      </c>
      <c r="X184" s="46">
        <f t="shared" si="54"/>
        <v>0</v>
      </c>
      <c r="Y184" s="46">
        <f t="shared" si="55"/>
        <v>0</v>
      </c>
      <c r="Z184" s="46">
        <f t="shared" si="68"/>
        <v>0</v>
      </c>
      <c r="AB184" s="59" t="str" cm="1">
        <f t="array" ref="AB184">IF(G184="nebodované zameranie","ok",IF(AND(OR($D$4="vyberte oblasť",$D$4="")),"ok",IF(AND($D$4&lt;&gt;"",J184=0),"ok",IF(AND($D$4=$Y$15,OR(G184={"a)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technika)"})),"ok",IF(AND($D$4=$Y$16,OR(G184={"a)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84" s="46">
        <f t="shared" si="56"/>
        <v>0</v>
      </c>
      <c r="AI184" s="46">
        <f t="shared" si="57"/>
        <v>0</v>
      </c>
      <c r="AJ184" s="109" t="str">
        <f t="shared" si="58"/>
        <v/>
      </c>
      <c r="AK184" s="109">
        <f t="shared" si="59"/>
        <v>0</v>
      </c>
      <c r="AL184" s="115">
        <f t="shared" si="60"/>
        <v>0</v>
      </c>
      <c r="AM184" s="46">
        <f t="shared" si="61"/>
        <v>0</v>
      </c>
      <c r="AN184" s="109">
        <f t="shared" si="62"/>
        <v>0</v>
      </c>
      <c r="AO184" s="47">
        <f t="shared" si="63"/>
        <v>0</v>
      </c>
    </row>
    <row r="185" spans="1:41" ht="45" customHeight="1" x14ac:dyDescent="0.2">
      <c r="A185" s="5">
        <v>162</v>
      </c>
      <c r="B185" s="164"/>
      <c r="C185" s="164"/>
      <c r="D185" s="164"/>
      <c r="E185" s="111"/>
      <c r="F185" s="111"/>
      <c r="G185" s="112"/>
      <c r="H185" s="48"/>
      <c r="I185" s="48"/>
      <c r="J185" s="123">
        <f t="shared" si="64"/>
        <v>0</v>
      </c>
      <c r="K185" s="48"/>
      <c r="L185" s="48"/>
      <c r="M185" s="48"/>
      <c r="N185" s="48"/>
      <c r="O185" s="48"/>
      <c r="P185" s="123">
        <f t="shared" si="65"/>
        <v>0</v>
      </c>
      <c r="Q185" s="124" t="str">
        <f t="shared" si="66"/>
        <v/>
      </c>
      <c r="R185" s="125" t="str">
        <f t="shared" si="52"/>
        <v/>
      </c>
      <c r="S185" s="126"/>
      <c r="T185" s="127"/>
      <c r="U185" s="128"/>
      <c r="V185" s="150">
        <f t="shared" si="67"/>
        <v>0</v>
      </c>
      <c r="W185" s="46" t="b">
        <f t="shared" si="53"/>
        <v>0</v>
      </c>
      <c r="X185" s="46">
        <f t="shared" si="54"/>
        <v>0</v>
      </c>
      <c r="Y185" s="46">
        <f t="shared" si="55"/>
        <v>0</v>
      </c>
      <c r="Z185" s="46">
        <f t="shared" si="68"/>
        <v>0</v>
      </c>
      <c r="AB185" s="59" t="str" cm="1">
        <f t="array" ref="AB185">IF(G185="nebodované zameranie","ok",IF(AND(OR($D$4="vyberte oblasť",$D$4="")),"ok",IF(AND($D$4&lt;&gt;"",J185=0),"ok",IF(AND($D$4=$Y$15,OR(G185={"a)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technika)"})),"ok",IF(AND($D$4=$Y$16,OR(G185={"a)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85" s="46">
        <f t="shared" si="56"/>
        <v>0</v>
      </c>
      <c r="AI185" s="46">
        <f t="shared" si="57"/>
        <v>0</v>
      </c>
      <c r="AJ185" s="109" t="str">
        <f t="shared" si="58"/>
        <v/>
      </c>
      <c r="AK185" s="109">
        <f t="shared" si="59"/>
        <v>0</v>
      </c>
      <c r="AL185" s="115">
        <f t="shared" si="60"/>
        <v>0</v>
      </c>
      <c r="AM185" s="46">
        <f t="shared" si="61"/>
        <v>0</v>
      </c>
      <c r="AN185" s="109">
        <f t="shared" si="62"/>
        <v>0</v>
      </c>
      <c r="AO185" s="47">
        <f t="shared" si="63"/>
        <v>0</v>
      </c>
    </row>
    <row r="186" spans="1:41" ht="45" customHeight="1" x14ac:dyDescent="0.2">
      <c r="A186" s="5">
        <v>163</v>
      </c>
      <c r="B186" s="164"/>
      <c r="C186" s="164"/>
      <c r="D186" s="164"/>
      <c r="E186" s="111"/>
      <c r="F186" s="111"/>
      <c r="G186" s="112"/>
      <c r="H186" s="48"/>
      <c r="I186" s="48"/>
      <c r="J186" s="123">
        <f t="shared" si="64"/>
        <v>0</v>
      </c>
      <c r="K186" s="48"/>
      <c r="L186" s="48"/>
      <c r="M186" s="48"/>
      <c r="N186" s="48"/>
      <c r="O186" s="48"/>
      <c r="P186" s="123">
        <f t="shared" si="65"/>
        <v>0</v>
      </c>
      <c r="Q186" s="124" t="str">
        <f t="shared" si="66"/>
        <v/>
      </c>
      <c r="R186" s="125" t="str">
        <f t="shared" si="52"/>
        <v/>
      </c>
      <c r="S186" s="126"/>
      <c r="T186" s="127"/>
      <c r="U186" s="128"/>
      <c r="V186" s="150">
        <f t="shared" si="67"/>
        <v>0</v>
      </c>
      <c r="W186" s="46" t="b">
        <f t="shared" si="53"/>
        <v>0</v>
      </c>
      <c r="X186" s="46">
        <f t="shared" si="54"/>
        <v>0</v>
      </c>
      <c r="Y186" s="46">
        <f t="shared" si="55"/>
        <v>0</v>
      </c>
      <c r="Z186" s="46">
        <f t="shared" si="68"/>
        <v>0</v>
      </c>
      <c r="AB186" s="59" t="str" cm="1">
        <f t="array" ref="AB186">IF(G186="nebodované zameranie","ok",IF(AND(OR($D$4="vyberte oblasť",$D$4="")),"ok",IF(AND($D$4&lt;&gt;"",J186=0),"ok",IF(AND($D$4=$Y$15,OR(G186={"a)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technika)"})),"ok",IF(AND($D$4=$Y$16,OR(G186={"a)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86" s="46">
        <f t="shared" si="56"/>
        <v>0</v>
      </c>
      <c r="AI186" s="46">
        <f t="shared" si="57"/>
        <v>0</v>
      </c>
      <c r="AJ186" s="109" t="str">
        <f t="shared" si="58"/>
        <v/>
      </c>
      <c r="AK186" s="109">
        <f t="shared" si="59"/>
        <v>0</v>
      </c>
      <c r="AL186" s="115">
        <f t="shared" si="60"/>
        <v>0</v>
      </c>
      <c r="AM186" s="46">
        <f t="shared" si="61"/>
        <v>0</v>
      </c>
      <c r="AN186" s="109">
        <f t="shared" si="62"/>
        <v>0</v>
      </c>
      <c r="AO186" s="47">
        <f t="shared" si="63"/>
        <v>0</v>
      </c>
    </row>
    <row r="187" spans="1:41" ht="45" customHeight="1" x14ac:dyDescent="0.2">
      <c r="A187" s="5">
        <v>164</v>
      </c>
      <c r="B187" s="164"/>
      <c r="C187" s="164"/>
      <c r="D187" s="164"/>
      <c r="E187" s="111"/>
      <c r="F187" s="111"/>
      <c r="G187" s="112"/>
      <c r="H187" s="48"/>
      <c r="I187" s="48"/>
      <c r="J187" s="123">
        <f t="shared" si="64"/>
        <v>0</v>
      </c>
      <c r="K187" s="48"/>
      <c r="L187" s="48"/>
      <c r="M187" s="48"/>
      <c r="N187" s="48"/>
      <c r="O187" s="48"/>
      <c r="P187" s="123">
        <f t="shared" si="65"/>
        <v>0</v>
      </c>
      <c r="Q187" s="124" t="str">
        <f t="shared" si="66"/>
        <v/>
      </c>
      <c r="R187" s="125" t="str">
        <f t="shared" si="52"/>
        <v/>
      </c>
      <c r="S187" s="126"/>
      <c r="T187" s="127"/>
      <c r="U187" s="128"/>
      <c r="V187" s="150">
        <f t="shared" si="67"/>
        <v>0</v>
      </c>
      <c r="W187" s="46" t="b">
        <f t="shared" si="53"/>
        <v>0</v>
      </c>
      <c r="X187" s="46">
        <f t="shared" si="54"/>
        <v>0</v>
      </c>
      <c r="Y187" s="46">
        <f t="shared" si="55"/>
        <v>0</v>
      </c>
      <c r="Z187" s="46">
        <f t="shared" si="68"/>
        <v>0</v>
      </c>
      <c r="AB187" s="59" t="str" cm="1">
        <f t="array" ref="AB187">IF(G187="nebodované zameranie","ok",IF(AND(OR($D$4="vyberte oblasť",$D$4="")),"ok",IF(AND($D$4&lt;&gt;"",J187=0),"ok",IF(AND($D$4=$Y$15,OR(G187={"a)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technika)"})),"ok",IF(AND($D$4=$Y$16,OR(G187={"a)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87" s="46">
        <f t="shared" si="56"/>
        <v>0</v>
      </c>
      <c r="AI187" s="46">
        <f t="shared" si="57"/>
        <v>0</v>
      </c>
      <c r="AJ187" s="109" t="str">
        <f t="shared" si="58"/>
        <v/>
      </c>
      <c r="AK187" s="109">
        <f t="shared" si="59"/>
        <v>0</v>
      </c>
      <c r="AL187" s="115">
        <f t="shared" si="60"/>
        <v>0</v>
      </c>
      <c r="AM187" s="46">
        <f t="shared" si="61"/>
        <v>0</v>
      </c>
      <c r="AN187" s="109">
        <f t="shared" si="62"/>
        <v>0</v>
      </c>
      <c r="AO187" s="47">
        <f t="shared" si="63"/>
        <v>0</v>
      </c>
    </row>
    <row r="188" spans="1:41" ht="45" customHeight="1" x14ac:dyDescent="0.2">
      <c r="A188" s="5">
        <v>165</v>
      </c>
      <c r="B188" s="164"/>
      <c r="C188" s="164"/>
      <c r="D188" s="164"/>
      <c r="E188" s="111"/>
      <c r="F188" s="111"/>
      <c r="G188" s="112"/>
      <c r="H188" s="48"/>
      <c r="I188" s="48"/>
      <c r="J188" s="123">
        <f t="shared" si="64"/>
        <v>0</v>
      </c>
      <c r="K188" s="48"/>
      <c r="L188" s="48"/>
      <c r="M188" s="48"/>
      <c r="N188" s="48"/>
      <c r="O188" s="48"/>
      <c r="P188" s="123">
        <f t="shared" si="65"/>
        <v>0</v>
      </c>
      <c r="Q188" s="124" t="str">
        <f t="shared" si="66"/>
        <v/>
      </c>
      <c r="R188" s="125" t="str">
        <f t="shared" si="52"/>
        <v/>
      </c>
      <c r="S188" s="126"/>
      <c r="T188" s="127"/>
      <c r="U188" s="128"/>
      <c r="V188" s="150">
        <f t="shared" si="67"/>
        <v>0</v>
      </c>
      <c r="W188" s="46" t="b">
        <f t="shared" si="53"/>
        <v>0</v>
      </c>
      <c r="X188" s="46">
        <f t="shared" si="54"/>
        <v>0</v>
      </c>
      <c r="Y188" s="46">
        <f t="shared" si="55"/>
        <v>0</v>
      </c>
      <c r="Z188" s="46">
        <f t="shared" si="68"/>
        <v>0</v>
      </c>
      <c r="AB188" s="59" t="str" cm="1">
        <f t="array" ref="AB188">IF(G188="nebodované zameranie","ok",IF(AND(OR($D$4="vyberte oblasť",$D$4="")),"ok",IF(AND($D$4&lt;&gt;"",J188=0),"ok",IF(AND($D$4=$Y$15,OR(G188={"a)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technika)"})),"ok",IF(AND($D$4=$Y$16,OR(G188={"a)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88" s="46">
        <f t="shared" si="56"/>
        <v>0</v>
      </c>
      <c r="AI188" s="46">
        <f t="shared" si="57"/>
        <v>0</v>
      </c>
      <c r="AJ188" s="109" t="str">
        <f t="shared" si="58"/>
        <v/>
      </c>
      <c r="AK188" s="109">
        <f t="shared" si="59"/>
        <v>0</v>
      </c>
      <c r="AL188" s="115">
        <f t="shared" si="60"/>
        <v>0</v>
      </c>
      <c r="AM188" s="46">
        <f t="shared" si="61"/>
        <v>0</v>
      </c>
      <c r="AN188" s="109">
        <f t="shared" si="62"/>
        <v>0</v>
      </c>
      <c r="AO188" s="47">
        <f t="shared" si="63"/>
        <v>0</v>
      </c>
    </row>
    <row r="189" spans="1:41" ht="45" customHeight="1" x14ac:dyDescent="0.2">
      <c r="A189" s="5">
        <v>166</v>
      </c>
      <c r="B189" s="164"/>
      <c r="C189" s="164"/>
      <c r="D189" s="164"/>
      <c r="E189" s="111"/>
      <c r="F189" s="111"/>
      <c r="G189" s="112"/>
      <c r="H189" s="48"/>
      <c r="I189" s="48"/>
      <c r="J189" s="123">
        <f t="shared" si="64"/>
        <v>0</v>
      </c>
      <c r="K189" s="48"/>
      <c r="L189" s="48"/>
      <c r="M189" s="48"/>
      <c r="N189" s="48"/>
      <c r="O189" s="48"/>
      <c r="P189" s="123">
        <f t="shared" si="65"/>
        <v>0</v>
      </c>
      <c r="Q189" s="124" t="str">
        <f t="shared" si="66"/>
        <v/>
      </c>
      <c r="R189" s="125" t="str">
        <f t="shared" si="52"/>
        <v/>
      </c>
      <c r="S189" s="126"/>
      <c r="T189" s="127"/>
      <c r="U189" s="128"/>
      <c r="V189" s="150">
        <f t="shared" si="67"/>
        <v>0</v>
      </c>
      <c r="W189" s="46" t="b">
        <f t="shared" si="53"/>
        <v>0</v>
      </c>
      <c r="X189" s="46">
        <f t="shared" si="54"/>
        <v>0</v>
      </c>
      <c r="Y189" s="46">
        <f t="shared" si="55"/>
        <v>0</v>
      </c>
      <c r="Z189" s="46">
        <f t="shared" si="68"/>
        <v>0</v>
      </c>
      <c r="AB189" s="59" t="str" cm="1">
        <f t="array" ref="AB189">IF(G189="nebodované zameranie","ok",IF(AND(OR($D$4="vyberte oblasť",$D$4="")),"ok",IF(AND($D$4&lt;&gt;"",J189=0),"ok",IF(AND($D$4=$Y$15,OR(G189={"a)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technika)"})),"ok",IF(AND($D$4=$Y$16,OR(G189={"a)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89" s="46">
        <f t="shared" si="56"/>
        <v>0</v>
      </c>
      <c r="AI189" s="46">
        <f t="shared" si="57"/>
        <v>0</v>
      </c>
      <c r="AJ189" s="109" t="str">
        <f t="shared" si="58"/>
        <v/>
      </c>
      <c r="AK189" s="109">
        <f t="shared" si="59"/>
        <v>0</v>
      </c>
      <c r="AL189" s="115">
        <f t="shared" si="60"/>
        <v>0</v>
      </c>
      <c r="AM189" s="46">
        <f t="shared" si="61"/>
        <v>0</v>
      </c>
      <c r="AN189" s="109">
        <f t="shared" si="62"/>
        <v>0</v>
      </c>
      <c r="AO189" s="47">
        <f t="shared" si="63"/>
        <v>0</v>
      </c>
    </row>
    <row r="190" spans="1:41" ht="45" customHeight="1" x14ac:dyDescent="0.2">
      <c r="A190" s="5">
        <v>167</v>
      </c>
      <c r="B190" s="164"/>
      <c r="C190" s="164"/>
      <c r="D190" s="164"/>
      <c r="E190" s="111"/>
      <c r="F190" s="111"/>
      <c r="G190" s="112"/>
      <c r="H190" s="48"/>
      <c r="I190" s="48"/>
      <c r="J190" s="123">
        <f t="shared" si="64"/>
        <v>0</v>
      </c>
      <c r="K190" s="48"/>
      <c r="L190" s="48"/>
      <c r="M190" s="48"/>
      <c r="N190" s="48"/>
      <c r="O190" s="48"/>
      <c r="P190" s="123">
        <f t="shared" si="65"/>
        <v>0</v>
      </c>
      <c r="Q190" s="124" t="str">
        <f t="shared" si="66"/>
        <v/>
      </c>
      <c r="R190" s="125" t="str">
        <f t="shared" si="52"/>
        <v/>
      </c>
      <c r="S190" s="126"/>
      <c r="T190" s="127"/>
      <c r="U190" s="128"/>
      <c r="V190" s="150">
        <f t="shared" si="67"/>
        <v>0</v>
      </c>
      <c r="W190" s="46" t="b">
        <f t="shared" si="53"/>
        <v>0</v>
      </c>
      <c r="X190" s="46">
        <f t="shared" si="54"/>
        <v>0</v>
      </c>
      <c r="Y190" s="46">
        <f t="shared" si="55"/>
        <v>0</v>
      </c>
      <c r="Z190" s="46">
        <f t="shared" si="68"/>
        <v>0</v>
      </c>
      <c r="AB190" s="59" t="str" cm="1">
        <f t="array" ref="AB190">IF(G190="nebodované zameranie","ok",IF(AND(OR($D$4="vyberte oblasť",$D$4="")),"ok",IF(AND($D$4&lt;&gt;"",J190=0),"ok",IF(AND($D$4=$Y$15,OR(G190={"a)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technika)"})),"ok",IF(AND($D$4=$Y$16,OR(G190={"a)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90" s="46">
        <f t="shared" si="56"/>
        <v>0</v>
      </c>
      <c r="AI190" s="46">
        <f t="shared" si="57"/>
        <v>0</v>
      </c>
      <c r="AJ190" s="109" t="str">
        <f t="shared" si="58"/>
        <v/>
      </c>
      <c r="AK190" s="109">
        <f t="shared" si="59"/>
        <v>0</v>
      </c>
      <c r="AL190" s="115">
        <f t="shared" si="60"/>
        <v>0</v>
      </c>
      <c r="AM190" s="46">
        <f t="shared" si="61"/>
        <v>0</v>
      </c>
      <c r="AN190" s="109">
        <f t="shared" si="62"/>
        <v>0</v>
      </c>
      <c r="AO190" s="47">
        <f t="shared" si="63"/>
        <v>0</v>
      </c>
    </row>
    <row r="191" spans="1:41" ht="45" customHeight="1" x14ac:dyDescent="0.2">
      <c r="A191" s="5">
        <v>168</v>
      </c>
      <c r="B191" s="164"/>
      <c r="C191" s="164"/>
      <c r="D191" s="164"/>
      <c r="E191" s="111"/>
      <c r="F191" s="111"/>
      <c r="G191" s="112"/>
      <c r="H191" s="48"/>
      <c r="I191" s="48"/>
      <c r="J191" s="123">
        <f t="shared" si="64"/>
        <v>0</v>
      </c>
      <c r="K191" s="48"/>
      <c r="L191" s="48"/>
      <c r="M191" s="48"/>
      <c r="N191" s="48"/>
      <c r="O191" s="48"/>
      <c r="P191" s="123">
        <f t="shared" si="65"/>
        <v>0</v>
      </c>
      <c r="Q191" s="124" t="str">
        <f t="shared" si="66"/>
        <v/>
      </c>
      <c r="R191" s="125" t="str">
        <f t="shared" si="52"/>
        <v/>
      </c>
      <c r="S191" s="126"/>
      <c r="T191" s="127"/>
      <c r="U191" s="128"/>
      <c r="V191" s="150">
        <f t="shared" si="67"/>
        <v>0</v>
      </c>
      <c r="W191" s="46" t="b">
        <f t="shared" si="53"/>
        <v>0</v>
      </c>
      <c r="X191" s="46">
        <f t="shared" si="54"/>
        <v>0</v>
      </c>
      <c r="Y191" s="46">
        <f t="shared" si="55"/>
        <v>0</v>
      </c>
      <c r="Z191" s="46">
        <f t="shared" si="68"/>
        <v>0</v>
      </c>
      <c r="AB191" s="59" t="str" cm="1">
        <f t="array" ref="AB191">IF(G191="nebodované zameranie","ok",IF(AND(OR($D$4="vyberte oblasť",$D$4="")),"ok",IF(AND($D$4&lt;&gt;"",J191=0),"ok",IF(AND($D$4=$Y$15,OR(G191={"a)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technika)"})),"ok",IF(AND($D$4=$Y$16,OR(G191={"a)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91" s="46">
        <f t="shared" si="56"/>
        <v>0</v>
      </c>
      <c r="AI191" s="46">
        <f t="shared" si="57"/>
        <v>0</v>
      </c>
      <c r="AJ191" s="109" t="str">
        <f t="shared" si="58"/>
        <v/>
      </c>
      <c r="AK191" s="109">
        <f t="shared" si="59"/>
        <v>0</v>
      </c>
      <c r="AL191" s="115">
        <f t="shared" si="60"/>
        <v>0</v>
      </c>
      <c r="AM191" s="46">
        <f t="shared" si="61"/>
        <v>0</v>
      </c>
      <c r="AN191" s="109">
        <f t="shared" si="62"/>
        <v>0</v>
      </c>
      <c r="AO191" s="47">
        <f t="shared" si="63"/>
        <v>0</v>
      </c>
    </row>
    <row r="192" spans="1:41" ht="45" customHeight="1" x14ac:dyDescent="0.2">
      <c r="A192" s="5">
        <v>169</v>
      </c>
      <c r="B192" s="164"/>
      <c r="C192" s="164"/>
      <c r="D192" s="164"/>
      <c r="E192" s="111"/>
      <c r="F192" s="111"/>
      <c r="G192" s="112"/>
      <c r="H192" s="48"/>
      <c r="I192" s="48"/>
      <c r="J192" s="123">
        <f t="shared" si="64"/>
        <v>0</v>
      </c>
      <c r="K192" s="48"/>
      <c r="L192" s="48"/>
      <c r="M192" s="48"/>
      <c r="N192" s="48"/>
      <c r="O192" s="48"/>
      <c r="P192" s="123">
        <f t="shared" si="65"/>
        <v>0</v>
      </c>
      <c r="Q192" s="124" t="str">
        <f t="shared" si="66"/>
        <v/>
      </c>
      <c r="R192" s="125" t="str">
        <f t="shared" si="52"/>
        <v/>
      </c>
      <c r="S192" s="126"/>
      <c r="T192" s="127"/>
      <c r="U192" s="128"/>
      <c r="V192" s="150">
        <f t="shared" si="67"/>
        <v>0</v>
      </c>
      <c r="W192" s="46" t="b">
        <f t="shared" si="53"/>
        <v>0</v>
      </c>
      <c r="X192" s="46">
        <f t="shared" si="54"/>
        <v>0</v>
      </c>
      <c r="Y192" s="46">
        <f t="shared" si="55"/>
        <v>0</v>
      </c>
      <c r="Z192" s="46">
        <f t="shared" si="68"/>
        <v>0</v>
      </c>
      <c r="AB192" s="59" t="str" cm="1">
        <f t="array" ref="AB192">IF(G192="nebodované zameranie","ok",IF(AND(OR($D$4="vyberte oblasť",$D$4="")),"ok",IF(AND($D$4&lt;&gt;"",J192=0),"ok",IF(AND($D$4=$Y$15,OR(G192={"a)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technika)"})),"ok",IF(AND($D$4=$Y$16,OR(G192={"a)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92" s="46">
        <f t="shared" si="56"/>
        <v>0</v>
      </c>
      <c r="AI192" s="46">
        <f t="shared" si="57"/>
        <v>0</v>
      </c>
      <c r="AJ192" s="109" t="str">
        <f t="shared" si="58"/>
        <v/>
      </c>
      <c r="AK192" s="109">
        <f t="shared" si="59"/>
        <v>0</v>
      </c>
      <c r="AL192" s="115">
        <f t="shared" si="60"/>
        <v>0</v>
      </c>
      <c r="AM192" s="46">
        <f t="shared" si="61"/>
        <v>0</v>
      </c>
      <c r="AN192" s="109">
        <f t="shared" si="62"/>
        <v>0</v>
      </c>
      <c r="AO192" s="47">
        <f t="shared" si="63"/>
        <v>0</v>
      </c>
    </row>
    <row r="193" spans="1:41" ht="45" customHeight="1" x14ac:dyDescent="0.2">
      <c r="A193" s="5">
        <v>170</v>
      </c>
      <c r="B193" s="164"/>
      <c r="C193" s="164"/>
      <c r="D193" s="164"/>
      <c r="E193" s="111"/>
      <c r="F193" s="111"/>
      <c r="G193" s="112"/>
      <c r="H193" s="48"/>
      <c r="I193" s="48"/>
      <c r="J193" s="123">
        <f t="shared" si="64"/>
        <v>0</v>
      </c>
      <c r="K193" s="48"/>
      <c r="L193" s="48"/>
      <c r="M193" s="48"/>
      <c r="N193" s="48"/>
      <c r="O193" s="48"/>
      <c r="P193" s="123">
        <f t="shared" si="65"/>
        <v>0</v>
      </c>
      <c r="Q193" s="124" t="str">
        <f t="shared" si="66"/>
        <v/>
      </c>
      <c r="R193" s="125" t="str">
        <f t="shared" si="52"/>
        <v/>
      </c>
      <c r="S193" s="126"/>
      <c r="T193" s="127"/>
      <c r="U193" s="128"/>
      <c r="V193" s="150">
        <f t="shared" si="67"/>
        <v>0</v>
      </c>
      <c r="W193" s="46" t="b">
        <f t="shared" si="53"/>
        <v>0</v>
      </c>
      <c r="X193" s="46">
        <f t="shared" si="54"/>
        <v>0</v>
      </c>
      <c r="Y193" s="46">
        <f t="shared" si="55"/>
        <v>0</v>
      </c>
      <c r="Z193" s="46">
        <f t="shared" si="68"/>
        <v>0</v>
      </c>
      <c r="AB193" s="59" t="str" cm="1">
        <f t="array" ref="AB193">IF(G193="nebodované zameranie","ok",IF(AND(OR($D$4="vyberte oblasť",$D$4="")),"ok",IF(AND($D$4&lt;&gt;"",J193=0),"ok",IF(AND($D$4=$Y$15,OR(G193={"a)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technika)"})),"ok",IF(AND($D$4=$Y$16,OR(G193={"a)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93" s="46">
        <f t="shared" si="56"/>
        <v>0</v>
      </c>
      <c r="AI193" s="46">
        <f t="shared" si="57"/>
        <v>0</v>
      </c>
      <c r="AJ193" s="109" t="str">
        <f t="shared" si="58"/>
        <v/>
      </c>
      <c r="AK193" s="109">
        <f t="shared" si="59"/>
        <v>0</v>
      </c>
      <c r="AL193" s="115">
        <f t="shared" si="60"/>
        <v>0</v>
      </c>
      <c r="AM193" s="46">
        <f t="shared" si="61"/>
        <v>0</v>
      </c>
      <c r="AN193" s="109">
        <f t="shared" si="62"/>
        <v>0</v>
      </c>
      <c r="AO193" s="47">
        <f t="shared" si="63"/>
        <v>0</v>
      </c>
    </row>
    <row r="194" spans="1:41" ht="45" customHeight="1" x14ac:dyDescent="0.2">
      <c r="A194" s="5">
        <v>171</v>
      </c>
      <c r="B194" s="164"/>
      <c r="C194" s="164"/>
      <c r="D194" s="164"/>
      <c r="E194" s="111"/>
      <c r="F194" s="111"/>
      <c r="G194" s="112"/>
      <c r="H194" s="48"/>
      <c r="I194" s="48"/>
      <c r="J194" s="123">
        <f t="shared" si="64"/>
        <v>0</v>
      </c>
      <c r="K194" s="48"/>
      <c r="L194" s="48"/>
      <c r="M194" s="48"/>
      <c r="N194" s="48"/>
      <c r="O194" s="48"/>
      <c r="P194" s="123">
        <f t="shared" si="65"/>
        <v>0</v>
      </c>
      <c r="Q194" s="124" t="str">
        <f t="shared" si="66"/>
        <v/>
      </c>
      <c r="R194" s="125" t="str">
        <f t="shared" si="52"/>
        <v/>
      </c>
      <c r="S194" s="126"/>
      <c r="T194" s="127"/>
      <c r="U194" s="128"/>
      <c r="V194" s="150">
        <f t="shared" si="67"/>
        <v>0</v>
      </c>
      <c r="W194" s="46" t="b">
        <f t="shared" si="53"/>
        <v>0</v>
      </c>
      <c r="X194" s="46">
        <f t="shared" si="54"/>
        <v>0</v>
      </c>
      <c r="Y194" s="46">
        <f t="shared" si="55"/>
        <v>0</v>
      </c>
      <c r="Z194" s="46">
        <f t="shared" si="68"/>
        <v>0</v>
      </c>
      <c r="AB194" s="59" t="str" cm="1">
        <f t="array" ref="AB194">IF(G194="nebodované zameranie","ok",IF(AND(OR($D$4="vyberte oblasť",$D$4="")),"ok",IF(AND($D$4&lt;&gt;"",J194=0),"ok",IF(AND($D$4=$Y$15,OR(G194={"a)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technika)"})),"ok",IF(AND($D$4=$Y$16,OR(G194={"a)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94" s="46">
        <f t="shared" si="56"/>
        <v>0</v>
      </c>
      <c r="AI194" s="46">
        <f t="shared" si="57"/>
        <v>0</v>
      </c>
      <c r="AJ194" s="109" t="str">
        <f t="shared" si="58"/>
        <v/>
      </c>
      <c r="AK194" s="109">
        <f t="shared" si="59"/>
        <v>0</v>
      </c>
      <c r="AL194" s="115">
        <f t="shared" si="60"/>
        <v>0</v>
      </c>
      <c r="AM194" s="46">
        <f t="shared" si="61"/>
        <v>0</v>
      </c>
      <c r="AN194" s="109">
        <f t="shared" si="62"/>
        <v>0</v>
      </c>
      <c r="AO194" s="47">
        <f t="shared" si="63"/>
        <v>0</v>
      </c>
    </row>
    <row r="195" spans="1:41" ht="45" customHeight="1" x14ac:dyDescent="0.2">
      <c r="A195" s="5">
        <v>172</v>
      </c>
      <c r="B195" s="164"/>
      <c r="C195" s="164"/>
      <c r="D195" s="164"/>
      <c r="E195" s="111"/>
      <c r="F195" s="111"/>
      <c r="G195" s="112"/>
      <c r="H195" s="48"/>
      <c r="I195" s="48"/>
      <c r="J195" s="123">
        <f t="shared" si="64"/>
        <v>0</v>
      </c>
      <c r="K195" s="48"/>
      <c r="L195" s="48"/>
      <c r="M195" s="48"/>
      <c r="N195" s="48"/>
      <c r="O195" s="48"/>
      <c r="P195" s="123">
        <f t="shared" si="65"/>
        <v>0</v>
      </c>
      <c r="Q195" s="124" t="str">
        <f t="shared" si="66"/>
        <v/>
      </c>
      <c r="R195" s="125" t="str">
        <f t="shared" si="52"/>
        <v/>
      </c>
      <c r="S195" s="126"/>
      <c r="T195" s="127"/>
      <c r="U195" s="128"/>
      <c r="V195" s="150">
        <f t="shared" si="67"/>
        <v>0</v>
      </c>
      <c r="W195" s="46" t="b">
        <f t="shared" si="53"/>
        <v>0</v>
      </c>
      <c r="X195" s="46">
        <f t="shared" si="54"/>
        <v>0</v>
      </c>
      <c r="Y195" s="46">
        <f t="shared" si="55"/>
        <v>0</v>
      </c>
      <c r="Z195" s="46">
        <f t="shared" si="68"/>
        <v>0</v>
      </c>
      <c r="AB195" s="59" t="str" cm="1">
        <f t="array" ref="AB195">IF(G195="nebodované zameranie","ok",IF(AND(OR($D$4="vyberte oblasť",$D$4="")),"ok",IF(AND($D$4&lt;&gt;"",J195=0),"ok",IF(AND($D$4=$Y$15,OR(G195={"a)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technika)"})),"ok",IF(AND($D$4=$Y$16,OR(G195={"a)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95" s="46">
        <f t="shared" si="56"/>
        <v>0</v>
      </c>
      <c r="AI195" s="46">
        <f t="shared" si="57"/>
        <v>0</v>
      </c>
      <c r="AJ195" s="109" t="str">
        <f t="shared" si="58"/>
        <v/>
      </c>
      <c r="AK195" s="109">
        <f t="shared" si="59"/>
        <v>0</v>
      </c>
      <c r="AL195" s="115">
        <f t="shared" si="60"/>
        <v>0</v>
      </c>
      <c r="AM195" s="46">
        <f t="shared" si="61"/>
        <v>0</v>
      </c>
      <c r="AN195" s="109">
        <f t="shared" si="62"/>
        <v>0</v>
      </c>
      <c r="AO195" s="47">
        <f t="shared" si="63"/>
        <v>0</v>
      </c>
    </row>
    <row r="196" spans="1:41" ht="45" customHeight="1" x14ac:dyDescent="0.2">
      <c r="A196" s="5">
        <v>173</v>
      </c>
      <c r="B196" s="164"/>
      <c r="C196" s="164"/>
      <c r="D196" s="164"/>
      <c r="E196" s="111"/>
      <c r="F196" s="111"/>
      <c r="G196" s="112"/>
      <c r="H196" s="48"/>
      <c r="I196" s="48"/>
      <c r="J196" s="123">
        <f t="shared" si="64"/>
        <v>0</v>
      </c>
      <c r="K196" s="48"/>
      <c r="L196" s="48"/>
      <c r="M196" s="48"/>
      <c r="N196" s="48"/>
      <c r="O196" s="48"/>
      <c r="P196" s="123">
        <f t="shared" si="65"/>
        <v>0</v>
      </c>
      <c r="Q196" s="124" t="str">
        <f t="shared" si="66"/>
        <v/>
      </c>
      <c r="R196" s="125" t="str">
        <f t="shared" si="52"/>
        <v/>
      </c>
      <c r="S196" s="126"/>
      <c r="T196" s="127"/>
      <c r="U196" s="128"/>
      <c r="V196" s="150">
        <f t="shared" si="67"/>
        <v>0</v>
      </c>
      <c r="W196" s="46" t="b">
        <f t="shared" si="53"/>
        <v>0</v>
      </c>
      <c r="X196" s="46">
        <f t="shared" si="54"/>
        <v>0</v>
      </c>
      <c r="Y196" s="46">
        <f t="shared" si="55"/>
        <v>0</v>
      </c>
      <c r="Z196" s="46">
        <f t="shared" si="68"/>
        <v>0</v>
      </c>
      <c r="AB196" s="59" t="str" cm="1">
        <f t="array" ref="AB196">IF(G196="nebodované zameranie","ok",IF(AND(OR($D$4="vyberte oblasť",$D$4="")),"ok",IF(AND($D$4&lt;&gt;"",J196=0),"ok",IF(AND($D$4=$Y$15,OR(G196={"a)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technika)"})),"ok",IF(AND($D$4=$Y$16,OR(G196={"a)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96" s="46">
        <f t="shared" si="56"/>
        <v>0</v>
      </c>
      <c r="AI196" s="46">
        <f t="shared" si="57"/>
        <v>0</v>
      </c>
      <c r="AJ196" s="109" t="str">
        <f t="shared" si="58"/>
        <v/>
      </c>
      <c r="AK196" s="109">
        <f t="shared" si="59"/>
        <v>0</v>
      </c>
      <c r="AL196" s="115">
        <f t="shared" si="60"/>
        <v>0</v>
      </c>
      <c r="AM196" s="46">
        <f t="shared" si="61"/>
        <v>0</v>
      </c>
      <c r="AN196" s="109">
        <f t="shared" si="62"/>
        <v>0</v>
      </c>
      <c r="AO196" s="47">
        <f t="shared" si="63"/>
        <v>0</v>
      </c>
    </row>
    <row r="197" spans="1:41" ht="45" customHeight="1" x14ac:dyDescent="0.2">
      <c r="A197" s="5">
        <v>174</v>
      </c>
      <c r="B197" s="164"/>
      <c r="C197" s="164"/>
      <c r="D197" s="164"/>
      <c r="E197" s="111"/>
      <c r="F197" s="111"/>
      <c r="G197" s="112"/>
      <c r="H197" s="48"/>
      <c r="I197" s="48"/>
      <c r="J197" s="123">
        <f t="shared" si="64"/>
        <v>0</v>
      </c>
      <c r="K197" s="48"/>
      <c r="L197" s="48"/>
      <c r="M197" s="48"/>
      <c r="N197" s="48"/>
      <c r="O197" s="48"/>
      <c r="P197" s="123">
        <f t="shared" si="65"/>
        <v>0</v>
      </c>
      <c r="Q197" s="124" t="str">
        <f t="shared" si="66"/>
        <v/>
      </c>
      <c r="R197" s="125" t="str">
        <f t="shared" si="52"/>
        <v/>
      </c>
      <c r="S197" s="126"/>
      <c r="T197" s="127"/>
      <c r="U197" s="128"/>
      <c r="V197" s="150">
        <f t="shared" si="67"/>
        <v>0</v>
      </c>
      <c r="W197" s="46" t="b">
        <f t="shared" si="53"/>
        <v>0</v>
      </c>
      <c r="X197" s="46">
        <f t="shared" si="54"/>
        <v>0</v>
      </c>
      <c r="Y197" s="46">
        <f t="shared" si="55"/>
        <v>0</v>
      </c>
      <c r="Z197" s="46">
        <f t="shared" si="68"/>
        <v>0</v>
      </c>
      <c r="AB197" s="59" t="str" cm="1">
        <f t="array" ref="AB197">IF(G197="nebodované zameranie","ok",IF(AND(OR($D$4="vyberte oblasť",$D$4="")),"ok",IF(AND($D$4&lt;&gt;"",J197=0),"ok",IF(AND($D$4=$Y$15,OR(G197={"a)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technika)"})),"ok",IF(AND($D$4=$Y$16,OR(G197={"a)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97" s="46">
        <f t="shared" si="56"/>
        <v>0</v>
      </c>
      <c r="AI197" s="46">
        <f t="shared" si="57"/>
        <v>0</v>
      </c>
      <c r="AJ197" s="109" t="str">
        <f t="shared" si="58"/>
        <v/>
      </c>
      <c r="AK197" s="109">
        <f t="shared" si="59"/>
        <v>0</v>
      </c>
      <c r="AL197" s="115">
        <f t="shared" si="60"/>
        <v>0</v>
      </c>
      <c r="AM197" s="46">
        <f t="shared" si="61"/>
        <v>0</v>
      </c>
      <c r="AN197" s="109">
        <f t="shared" si="62"/>
        <v>0</v>
      </c>
      <c r="AO197" s="47">
        <f t="shared" si="63"/>
        <v>0</v>
      </c>
    </row>
    <row r="198" spans="1:41" ht="45" customHeight="1" x14ac:dyDescent="0.2">
      <c r="A198" s="5">
        <v>175</v>
      </c>
      <c r="B198" s="164"/>
      <c r="C198" s="164"/>
      <c r="D198" s="164"/>
      <c r="E198" s="111"/>
      <c r="F198" s="111"/>
      <c r="G198" s="112"/>
      <c r="H198" s="48"/>
      <c r="I198" s="48"/>
      <c r="J198" s="123">
        <f t="shared" ref="J198:J211" si="74">ROUNDDOWN(H198*I198,2)</f>
        <v>0</v>
      </c>
      <c r="K198" s="48"/>
      <c r="L198" s="48"/>
      <c r="M198" s="48"/>
      <c r="N198" s="48"/>
      <c r="O198" s="48"/>
      <c r="P198" s="123">
        <f t="shared" ref="P198:P211" si="75">SUM(K198:O198)</f>
        <v>0</v>
      </c>
      <c r="Q198" s="124" t="str">
        <f t="shared" ref="Q198:Q211" si="76">IF(ROUNDDOWN(H198*I198,2)-ROUNDDOWN(SUM(K198:O198),2)=0,"","zlý súčet")</f>
        <v/>
      </c>
      <c r="R198" s="125" t="str">
        <f t="shared" si="52"/>
        <v/>
      </c>
      <c r="S198" s="126"/>
      <c r="T198" s="127"/>
      <c r="U198" s="128"/>
      <c r="V198" s="150">
        <f t="shared" ref="V198:V211" si="77">P198-U198</f>
        <v>0</v>
      </c>
      <c r="W198" s="46" t="b">
        <f t="shared" si="53"/>
        <v>0</v>
      </c>
      <c r="X198" s="46">
        <f t="shared" si="54"/>
        <v>0</v>
      </c>
      <c r="Y198" s="46">
        <f t="shared" si="55"/>
        <v>0</v>
      </c>
      <c r="Z198" s="46">
        <f t="shared" ref="Z198:Z211" si="78">IF(Q198="zlý súčet",1,0)</f>
        <v>0</v>
      </c>
      <c r="AB198" s="59" t="str" cm="1">
        <f t="array" ref="AB198">IF(G198="nebodované zameranie","ok",IF(AND(OR($D$4="vyberte oblasť",$D$4="")),"ok",IF(AND($D$4&lt;&gt;"",J198=0),"ok",IF(AND($D$4=$Y$15,OR(G198={"a)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technika)"})),"ok",IF(AND($D$4=$Y$16,OR(G198={"a)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98" s="46">
        <f t="shared" si="56"/>
        <v>0</v>
      </c>
      <c r="AI198" s="46">
        <f t="shared" si="57"/>
        <v>0</v>
      </c>
      <c r="AJ198" s="109" t="str">
        <f t="shared" si="58"/>
        <v/>
      </c>
      <c r="AK198" s="109">
        <f t="shared" si="59"/>
        <v>0</v>
      </c>
      <c r="AL198" s="115">
        <f t="shared" si="60"/>
        <v>0</v>
      </c>
      <c r="AM198" s="46">
        <f t="shared" si="61"/>
        <v>0</v>
      </c>
      <c r="AN198" s="109">
        <f t="shared" si="62"/>
        <v>0</v>
      </c>
      <c r="AO198" s="47">
        <f t="shared" si="63"/>
        <v>0</v>
      </c>
    </row>
    <row r="199" spans="1:41" ht="45" customHeight="1" x14ac:dyDescent="0.2">
      <c r="A199" s="5">
        <v>176</v>
      </c>
      <c r="B199" s="164"/>
      <c r="C199" s="164"/>
      <c r="D199" s="164"/>
      <c r="E199" s="111"/>
      <c r="F199" s="111"/>
      <c r="G199" s="112"/>
      <c r="H199" s="48"/>
      <c r="I199" s="48"/>
      <c r="J199" s="123">
        <f t="shared" si="74"/>
        <v>0</v>
      </c>
      <c r="K199" s="48"/>
      <c r="L199" s="48"/>
      <c r="M199" s="48"/>
      <c r="N199" s="48"/>
      <c r="O199" s="48"/>
      <c r="P199" s="123">
        <f t="shared" si="75"/>
        <v>0</v>
      </c>
      <c r="Q199" s="124" t="str">
        <f t="shared" si="76"/>
        <v/>
      </c>
      <c r="R199" s="125" t="str">
        <f t="shared" si="52"/>
        <v/>
      </c>
      <c r="S199" s="126"/>
      <c r="T199" s="127"/>
      <c r="U199" s="128"/>
      <c r="V199" s="150">
        <f t="shared" si="77"/>
        <v>0</v>
      </c>
      <c r="W199" s="46" t="b">
        <f t="shared" si="53"/>
        <v>0</v>
      </c>
      <c r="X199" s="46">
        <f t="shared" si="54"/>
        <v>0</v>
      </c>
      <c r="Y199" s="46">
        <f t="shared" si="55"/>
        <v>0</v>
      </c>
      <c r="Z199" s="46">
        <f t="shared" si="78"/>
        <v>0</v>
      </c>
      <c r="AB199" s="59" t="str" cm="1">
        <f t="array" ref="AB199">IF(G199="nebodované zameranie","ok",IF(AND(OR($D$4="vyberte oblasť",$D$4="")),"ok",IF(AND($D$4&lt;&gt;"",J199=0),"ok",IF(AND($D$4=$Y$15,OR(G199={"a)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technika)"})),"ok",IF(AND($D$4=$Y$16,OR(G199={"a)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199" s="46">
        <f t="shared" si="56"/>
        <v>0</v>
      </c>
      <c r="AI199" s="46">
        <f t="shared" si="57"/>
        <v>0</v>
      </c>
      <c r="AJ199" s="109" t="str">
        <f t="shared" si="58"/>
        <v/>
      </c>
      <c r="AK199" s="109">
        <f t="shared" si="59"/>
        <v>0</v>
      </c>
      <c r="AL199" s="115">
        <f t="shared" si="60"/>
        <v>0</v>
      </c>
      <c r="AM199" s="46">
        <f t="shared" si="61"/>
        <v>0</v>
      </c>
      <c r="AN199" s="109">
        <f t="shared" si="62"/>
        <v>0</v>
      </c>
      <c r="AO199" s="47">
        <f t="shared" si="63"/>
        <v>0</v>
      </c>
    </row>
    <row r="200" spans="1:41" ht="45" customHeight="1" x14ac:dyDescent="0.2">
      <c r="A200" s="5">
        <v>177</v>
      </c>
      <c r="B200" s="164"/>
      <c r="C200" s="164"/>
      <c r="D200" s="164"/>
      <c r="E200" s="111"/>
      <c r="F200" s="111"/>
      <c r="G200" s="112"/>
      <c r="H200" s="48"/>
      <c r="I200" s="48"/>
      <c r="J200" s="123">
        <f t="shared" si="74"/>
        <v>0</v>
      </c>
      <c r="K200" s="48"/>
      <c r="L200" s="48"/>
      <c r="M200" s="48"/>
      <c r="N200" s="48"/>
      <c r="O200" s="48"/>
      <c r="P200" s="123">
        <f t="shared" si="75"/>
        <v>0</v>
      </c>
      <c r="Q200" s="124" t="str">
        <f t="shared" si="76"/>
        <v/>
      </c>
      <c r="R200" s="125" t="str">
        <f t="shared" si="52"/>
        <v/>
      </c>
      <c r="S200" s="126"/>
      <c r="T200" s="127"/>
      <c r="U200" s="128"/>
      <c r="V200" s="150">
        <f t="shared" si="77"/>
        <v>0</v>
      </c>
      <c r="W200" s="46" t="b">
        <f t="shared" si="53"/>
        <v>0</v>
      </c>
      <c r="X200" s="46">
        <f t="shared" si="54"/>
        <v>0</v>
      </c>
      <c r="Y200" s="46">
        <f t="shared" si="55"/>
        <v>0</v>
      </c>
      <c r="Z200" s="46">
        <f t="shared" si="78"/>
        <v>0</v>
      </c>
      <c r="AB200" s="59" t="str" cm="1">
        <f t="array" ref="AB200">IF(G200="nebodované zameranie","ok",IF(AND(OR($D$4="vyberte oblasť",$D$4="")),"ok",IF(AND($D$4&lt;&gt;"",J200=0),"ok",IF(AND($D$4=$Y$15,OR(G200={"a)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technika)"})),"ok",IF(AND($D$4=$Y$16,OR(G200={"a)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200" s="46">
        <f t="shared" si="56"/>
        <v>0</v>
      </c>
      <c r="AI200" s="46">
        <f t="shared" si="57"/>
        <v>0</v>
      </c>
      <c r="AJ200" s="109" t="str">
        <f t="shared" si="58"/>
        <v/>
      </c>
      <c r="AK200" s="109">
        <f t="shared" si="59"/>
        <v>0</v>
      </c>
      <c r="AL200" s="115">
        <f t="shared" si="60"/>
        <v>0</v>
      </c>
      <c r="AM200" s="46">
        <f t="shared" si="61"/>
        <v>0</v>
      </c>
      <c r="AN200" s="109">
        <f t="shared" si="62"/>
        <v>0</v>
      </c>
      <c r="AO200" s="47">
        <f t="shared" si="63"/>
        <v>0</v>
      </c>
    </row>
    <row r="201" spans="1:41" ht="45" customHeight="1" x14ac:dyDescent="0.2">
      <c r="A201" s="5">
        <v>178</v>
      </c>
      <c r="B201" s="164"/>
      <c r="C201" s="164"/>
      <c r="D201" s="164"/>
      <c r="E201" s="111"/>
      <c r="F201" s="111"/>
      <c r="G201" s="112"/>
      <c r="H201" s="48"/>
      <c r="I201" s="48"/>
      <c r="J201" s="123">
        <f t="shared" si="74"/>
        <v>0</v>
      </c>
      <c r="K201" s="48"/>
      <c r="L201" s="48"/>
      <c r="M201" s="48"/>
      <c r="N201" s="48"/>
      <c r="O201" s="48"/>
      <c r="P201" s="123">
        <f t="shared" si="75"/>
        <v>0</v>
      </c>
      <c r="Q201" s="124" t="str">
        <f t="shared" si="76"/>
        <v/>
      </c>
      <c r="R201" s="125" t="str">
        <f t="shared" si="52"/>
        <v/>
      </c>
      <c r="S201" s="126"/>
      <c r="T201" s="127"/>
      <c r="U201" s="128"/>
      <c r="V201" s="150">
        <f t="shared" si="77"/>
        <v>0</v>
      </c>
      <c r="W201" s="46" t="b">
        <f t="shared" si="53"/>
        <v>0</v>
      </c>
      <c r="X201" s="46">
        <f t="shared" si="54"/>
        <v>0</v>
      </c>
      <c r="Y201" s="46">
        <f t="shared" si="55"/>
        <v>0</v>
      </c>
      <c r="Z201" s="46">
        <f t="shared" si="78"/>
        <v>0</v>
      </c>
      <c r="AB201" s="59" t="str" cm="1">
        <f t="array" ref="AB201">IF(G201="nebodované zameranie","ok",IF(AND(OR($D$4="vyberte oblasť",$D$4="")),"ok",IF(AND($D$4&lt;&gt;"",J201=0),"ok",IF(AND($D$4=$Y$15,OR(G201={"a)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technika)"})),"ok",IF(AND($D$4=$Y$16,OR(G201={"a)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201" s="46">
        <f t="shared" si="56"/>
        <v>0</v>
      </c>
      <c r="AI201" s="46">
        <f t="shared" si="57"/>
        <v>0</v>
      </c>
      <c r="AJ201" s="109" t="str">
        <f t="shared" si="58"/>
        <v/>
      </c>
      <c r="AK201" s="109">
        <f t="shared" si="59"/>
        <v>0</v>
      </c>
      <c r="AL201" s="115">
        <f t="shared" si="60"/>
        <v>0</v>
      </c>
      <c r="AM201" s="46">
        <f t="shared" si="61"/>
        <v>0</v>
      </c>
      <c r="AN201" s="109">
        <f t="shared" si="62"/>
        <v>0</v>
      </c>
      <c r="AO201" s="47">
        <f t="shared" si="63"/>
        <v>0</v>
      </c>
    </row>
    <row r="202" spans="1:41" ht="45" customHeight="1" x14ac:dyDescent="0.2">
      <c r="A202" s="5">
        <v>179</v>
      </c>
      <c r="B202" s="164"/>
      <c r="C202" s="164"/>
      <c r="D202" s="164"/>
      <c r="E202" s="111"/>
      <c r="F202" s="111"/>
      <c r="G202" s="112"/>
      <c r="H202" s="48"/>
      <c r="I202" s="48"/>
      <c r="J202" s="123">
        <f t="shared" si="74"/>
        <v>0</v>
      </c>
      <c r="K202" s="48"/>
      <c r="L202" s="48"/>
      <c r="M202" s="48"/>
      <c r="N202" s="48"/>
      <c r="O202" s="48"/>
      <c r="P202" s="123">
        <f t="shared" si="75"/>
        <v>0</v>
      </c>
      <c r="Q202" s="124" t="str">
        <f t="shared" si="76"/>
        <v/>
      </c>
      <c r="R202" s="125" t="str">
        <f t="shared" si="52"/>
        <v/>
      </c>
      <c r="S202" s="126"/>
      <c r="T202" s="127"/>
      <c r="U202" s="128"/>
      <c r="V202" s="150">
        <f t="shared" si="77"/>
        <v>0</v>
      </c>
      <c r="W202" s="46" t="b">
        <f t="shared" si="53"/>
        <v>0</v>
      </c>
      <c r="X202" s="46">
        <f t="shared" si="54"/>
        <v>0</v>
      </c>
      <c r="Y202" s="46">
        <f t="shared" si="55"/>
        <v>0</v>
      </c>
      <c r="Z202" s="46">
        <f t="shared" si="78"/>
        <v>0</v>
      </c>
      <c r="AB202" s="59" t="str" cm="1">
        <f t="array" ref="AB202">IF(G202="nebodované zameranie","ok",IF(AND(OR($D$4="vyberte oblasť",$D$4="")),"ok",IF(AND($D$4&lt;&gt;"",J202=0),"ok",IF(AND($D$4=$Y$15,OR(G202={"a)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technika)"})),"ok",IF(AND($D$4=$Y$16,OR(G202={"a)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202" s="46">
        <f t="shared" si="56"/>
        <v>0</v>
      </c>
      <c r="AI202" s="46">
        <f t="shared" si="57"/>
        <v>0</v>
      </c>
      <c r="AJ202" s="109" t="str">
        <f t="shared" si="58"/>
        <v/>
      </c>
      <c r="AK202" s="109">
        <f t="shared" si="59"/>
        <v>0</v>
      </c>
      <c r="AL202" s="115">
        <f t="shared" si="60"/>
        <v>0</v>
      </c>
      <c r="AM202" s="46">
        <f t="shared" si="61"/>
        <v>0</v>
      </c>
      <c r="AN202" s="109">
        <f t="shared" si="62"/>
        <v>0</v>
      </c>
      <c r="AO202" s="47">
        <f t="shared" si="63"/>
        <v>0</v>
      </c>
    </row>
    <row r="203" spans="1:41" ht="45" customHeight="1" x14ac:dyDescent="0.2">
      <c r="A203" s="5">
        <v>180</v>
      </c>
      <c r="B203" s="164"/>
      <c r="C203" s="164"/>
      <c r="D203" s="164"/>
      <c r="E203" s="111"/>
      <c r="F203" s="111"/>
      <c r="G203" s="112"/>
      <c r="H203" s="48"/>
      <c r="I203" s="48"/>
      <c r="J203" s="123">
        <f t="shared" si="74"/>
        <v>0</v>
      </c>
      <c r="K203" s="48"/>
      <c r="L203" s="48"/>
      <c r="M203" s="48"/>
      <c r="N203" s="48"/>
      <c r="O203" s="48"/>
      <c r="P203" s="123">
        <f t="shared" si="75"/>
        <v>0</v>
      </c>
      <c r="Q203" s="124" t="str">
        <f t="shared" si="76"/>
        <v/>
      </c>
      <c r="R203" s="125" t="str">
        <f t="shared" si="52"/>
        <v/>
      </c>
      <c r="S203" s="126"/>
      <c r="T203" s="127"/>
      <c r="U203" s="128"/>
      <c r="V203" s="150">
        <f t="shared" si="77"/>
        <v>0</v>
      </c>
      <c r="W203" s="46" t="b">
        <f t="shared" si="53"/>
        <v>0</v>
      </c>
      <c r="X203" s="46">
        <f t="shared" si="54"/>
        <v>0</v>
      </c>
      <c r="Y203" s="46">
        <f t="shared" si="55"/>
        <v>0</v>
      </c>
      <c r="Z203" s="46">
        <f t="shared" si="78"/>
        <v>0</v>
      </c>
      <c r="AB203" s="59" t="str" cm="1">
        <f t="array" ref="AB203">IF(G203="nebodované zameranie","ok",IF(AND(OR($D$4="vyberte oblasť",$D$4="")),"ok",IF(AND($D$4&lt;&gt;"",J203=0),"ok",IF(AND($D$4=$Y$15,OR(G203={"a)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technika)"})),"ok",IF(AND($D$4=$Y$16,OR(G203={"a)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203" s="46">
        <f t="shared" si="56"/>
        <v>0</v>
      </c>
      <c r="AI203" s="46">
        <f t="shared" si="57"/>
        <v>0</v>
      </c>
      <c r="AJ203" s="109" t="str">
        <f t="shared" si="58"/>
        <v/>
      </c>
      <c r="AK203" s="109">
        <f t="shared" si="59"/>
        <v>0</v>
      </c>
      <c r="AL203" s="115">
        <f t="shared" si="60"/>
        <v>0</v>
      </c>
      <c r="AM203" s="46">
        <f t="shared" si="61"/>
        <v>0</v>
      </c>
      <c r="AN203" s="109">
        <f t="shared" si="62"/>
        <v>0</v>
      </c>
      <c r="AO203" s="47">
        <f t="shared" si="63"/>
        <v>0</v>
      </c>
    </row>
    <row r="204" spans="1:41" ht="45" customHeight="1" x14ac:dyDescent="0.2">
      <c r="A204" s="5">
        <v>181</v>
      </c>
      <c r="B204" s="164"/>
      <c r="C204" s="164"/>
      <c r="D204" s="164"/>
      <c r="E204" s="111"/>
      <c r="F204" s="111"/>
      <c r="G204" s="112"/>
      <c r="H204" s="48"/>
      <c r="I204" s="48"/>
      <c r="J204" s="123">
        <f t="shared" si="74"/>
        <v>0</v>
      </c>
      <c r="K204" s="48"/>
      <c r="L204" s="48"/>
      <c r="M204" s="48"/>
      <c r="N204" s="48"/>
      <c r="O204" s="48"/>
      <c r="P204" s="123">
        <f t="shared" si="75"/>
        <v>0</v>
      </c>
      <c r="Q204" s="124" t="str">
        <f t="shared" si="76"/>
        <v/>
      </c>
      <c r="R204" s="125" t="str">
        <f t="shared" si="52"/>
        <v/>
      </c>
      <c r="S204" s="126"/>
      <c r="T204" s="127"/>
      <c r="U204" s="128"/>
      <c r="V204" s="150">
        <f t="shared" si="77"/>
        <v>0</v>
      </c>
      <c r="W204" s="46" t="b">
        <f t="shared" si="53"/>
        <v>0</v>
      </c>
      <c r="X204" s="46">
        <f t="shared" si="54"/>
        <v>0</v>
      </c>
      <c r="Y204" s="46">
        <f t="shared" si="55"/>
        <v>0</v>
      </c>
      <c r="Z204" s="46">
        <f t="shared" si="78"/>
        <v>0</v>
      </c>
      <c r="AB204" s="59" t="str" cm="1">
        <f t="array" ref="AB204">IF(G204="nebodované zameranie","ok",IF(AND(OR($D$4="vyberte oblasť",$D$4="")),"ok",IF(AND($D$4&lt;&gt;"",J204=0),"ok",IF(AND($D$4=$Y$15,OR(G204={"a)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technika)"})),"ok",IF(AND($D$4=$Y$16,OR(G204={"a)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204" s="46">
        <f t="shared" si="56"/>
        <v>0</v>
      </c>
      <c r="AI204" s="46">
        <f t="shared" si="57"/>
        <v>0</v>
      </c>
      <c r="AJ204" s="109" t="str">
        <f t="shared" si="58"/>
        <v/>
      </c>
      <c r="AK204" s="109">
        <f t="shared" si="59"/>
        <v>0</v>
      </c>
      <c r="AL204" s="115">
        <f t="shared" si="60"/>
        <v>0</v>
      </c>
      <c r="AM204" s="46">
        <f t="shared" si="61"/>
        <v>0</v>
      </c>
      <c r="AN204" s="109">
        <f t="shared" si="62"/>
        <v>0</v>
      </c>
      <c r="AO204" s="47">
        <f t="shared" si="63"/>
        <v>0</v>
      </c>
    </row>
    <row r="205" spans="1:41" ht="45" customHeight="1" x14ac:dyDescent="0.2">
      <c r="A205" s="5">
        <v>182</v>
      </c>
      <c r="B205" s="164"/>
      <c r="C205" s="164"/>
      <c r="D205" s="164"/>
      <c r="E205" s="111"/>
      <c r="F205" s="111"/>
      <c r="G205" s="112"/>
      <c r="H205" s="48"/>
      <c r="I205" s="48"/>
      <c r="J205" s="123">
        <f t="shared" si="74"/>
        <v>0</v>
      </c>
      <c r="K205" s="48"/>
      <c r="L205" s="48"/>
      <c r="M205" s="48"/>
      <c r="N205" s="48"/>
      <c r="O205" s="48"/>
      <c r="P205" s="123">
        <f t="shared" si="75"/>
        <v>0</v>
      </c>
      <c r="Q205" s="124" t="str">
        <f t="shared" si="76"/>
        <v/>
      </c>
      <c r="R205" s="125" t="str">
        <f t="shared" si="52"/>
        <v/>
      </c>
      <c r="S205" s="126"/>
      <c r="T205" s="127"/>
      <c r="U205" s="128"/>
      <c r="V205" s="150">
        <f t="shared" si="77"/>
        <v>0</v>
      </c>
      <c r="W205" s="46" t="b">
        <f t="shared" si="53"/>
        <v>0</v>
      </c>
      <c r="X205" s="46">
        <f t="shared" si="54"/>
        <v>0</v>
      </c>
      <c r="Y205" s="46">
        <f t="shared" si="55"/>
        <v>0</v>
      </c>
      <c r="Z205" s="46">
        <f t="shared" si="78"/>
        <v>0</v>
      </c>
      <c r="AB205" s="59" t="str" cm="1">
        <f t="array" ref="AB205">IF(G205="nebodované zameranie","ok",IF(AND(OR($D$4="vyberte oblasť",$D$4="")),"ok",IF(AND($D$4&lt;&gt;"",J205=0),"ok",IF(AND($D$4=$Y$15,OR(G205={"a)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technika)"})),"ok",IF(AND($D$4=$Y$16,OR(G205={"a)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205" s="46">
        <f t="shared" si="56"/>
        <v>0</v>
      </c>
      <c r="AI205" s="46">
        <f t="shared" si="57"/>
        <v>0</v>
      </c>
      <c r="AJ205" s="109" t="str">
        <f t="shared" si="58"/>
        <v/>
      </c>
      <c r="AK205" s="109">
        <f t="shared" si="59"/>
        <v>0</v>
      </c>
      <c r="AL205" s="115">
        <f t="shared" si="60"/>
        <v>0</v>
      </c>
      <c r="AM205" s="46">
        <f t="shared" si="61"/>
        <v>0</v>
      </c>
      <c r="AN205" s="109">
        <f t="shared" si="62"/>
        <v>0</v>
      </c>
      <c r="AO205" s="47">
        <f t="shared" si="63"/>
        <v>0</v>
      </c>
    </row>
    <row r="206" spans="1:41" ht="45" customHeight="1" x14ac:dyDescent="0.2">
      <c r="A206" s="5">
        <v>183</v>
      </c>
      <c r="B206" s="164"/>
      <c r="C206" s="164"/>
      <c r="D206" s="164"/>
      <c r="E206" s="111"/>
      <c r="F206" s="111"/>
      <c r="G206" s="112"/>
      <c r="H206" s="48"/>
      <c r="I206" s="48"/>
      <c r="J206" s="123">
        <f t="shared" si="74"/>
        <v>0</v>
      </c>
      <c r="K206" s="48"/>
      <c r="L206" s="48"/>
      <c r="M206" s="48"/>
      <c r="N206" s="48"/>
      <c r="O206" s="48"/>
      <c r="P206" s="123">
        <f t="shared" si="75"/>
        <v>0</v>
      </c>
      <c r="Q206" s="124" t="str">
        <f t="shared" si="76"/>
        <v/>
      </c>
      <c r="R206" s="125" t="str">
        <f t="shared" si="52"/>
        <v/>
      </c>
      <c r="S206" s="126"/>
      <c r="T206" s="127"/>
      <c r="U206" s="128"/>
      <c r="V206" s="150">
        <f t="shared" si="77"/>
        <v>0</v>
      </c>
      <c r="W206" s="46" t="b">
        <f t="shared" si="53"/>
        <v>0</v>
      </c>
      <c r="X206" s="46">
        <f t="shared" si="54"/>
        <v>0</v>
      </c>
      <c r="Y206" s="46">
        <f t="shared" si="55"/>
        <v>0</v>
      </c>
      <c r="Z206" s="46">
        <f t="shared" si="78"/>
        <v>0</v>
      </c>
      <c r="AB206" s="59" t="str" cm="1">
        <f t="array" ref="AB206">IF(G206="nebodované zameranie","ok",IF(AND(OR($D$4="vyberte oblasť",$D$4="")),"ok",IF(AND($D$4&lt;&gt;"",J206=0),"ok",IF(AND($D$4=$Y$15,OR(G206={"a)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technika)"})),"ok",IF(AND($D$4=$Y$16,OR(G206={"a)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206" s="46">
        <f t="shared" si="56"/>
        <v>0</v>
      </c>
      <c r="AI206" s="46">
        <f t="shared" si="57"/>
        <v>0</v>
      </c>
      <c r="AJ206" s="109" t="str">
        <f t="shared" si="58"/>
        <v/>
      </c>
      <c r="AK206" s="109">
        <f t="shared" si="59"/>
        <v>0</v>
      </c>
      <c r="AL206" s="115">
        <f t="shared" si="60"/>
        <v>0</v>
      </c>
      <c r="AM206" s="46">
        <f t="shared" si="61"/>
        <v>0</v>
      </c>
      <c r="AN206" s="109">
        <f t="shared" si="62"/>
        <v>0</v>
      </c>
      <c r="AO206" s="47">
        <f t="shared" si="63"/>
        <v>0</v>
      </c>
    </row>
    <row r="207" spans="1:41" ht="45" customHeight="1" x14ac:dyDescent="0.2">
      <c r="A207" s="5">
        <v>184</v>
      </c>
      <c r="B207" s="164"/>
      <c r="C207" s="164"/>
      <c r="D207" s="164"/>
      <c r="E207" s="111"/>
      <c r="F207" s="111"/>
      <c r="G207" s="112"/>
      <c r="H207" s="48"/>
      <c r="I207" s="48"/>
      <c r="J207" s="123">
        <f t="shared" si="74"/>
        <v>0</v>
      </c>
      <c r="K207" s="48"/>
      <c r="L207" s="48"/>
      <c r="M207" s="48"/>
      <c r="N207" s="48"/>
      <c r="O207" s="48"/>
      <c r="P207" s="123">
        <f t="shared" si="75"/>
        <v>0</v>
      </c>
      <c r="Q207" s="124" t="str">
        <f t="shared" si="76"/>
        <v/>
      </c>
      <c r="R207" s="125" t="str">
        <f t="shared" si="52"/>
        <v/>
      </c>
      <c r="S207" s="126"/>
      <c r="T207" s="127"/>
      <c r="U207" s="128"/>
      <c r="V207" s="150">
        <f t="shared" si="77"/>
        <v>0</v>
      </c>
      <c r="W207" s="46" t="b">
        <f t="shared" si="53"/>
        <v>0</v>
      </c>
      <c r="X207" s="46">
        <f t="shared" si="54"/>
        <v>0</v>
      </c>
      <c r="Y207" s="46">
        <f t="shared" si="55"/>
        <v>0</v>
      </c>
      <c r="Z207" s="46">
        <f t="shared" si="78"/>
        <v>0</v>
      </c>
      <c r="AB207" s="59" t="str" cm="1">
        <f t="array" ref="AB207">IF(G207="nebodované zameranie","ok",IF(AND(OR($D$4="vyberte oblasť",$D$4="")),"ok",IF(AND($D$4&lt;&gt;"",J207=0),"ok",IF(AND($D$4=$Y$15,OR(G207={"a)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technika)"})),"ok",IF(AND($D$4=$Y$16,OR(G207={"a)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207" s="46">
        <f t="shared" si="56"/>
        <v>0</v>
      </c>
      <c r="AI207" s="46">
        <f t="shared" si="57"/>
        <v>0</v>
      </c>
      <c r="AJ207" s="109" t="str">
        <f t="shared" si="58"/>
        <v/>
      </c>
      <c r="AK207" s="109">
        <f t="shared" si="59"/>
        <v>0</v>
      </c>
      <c r="AL207" s="115">
        <f t="shared" si="60"/>
        <v>0</v>
      </c>
      <c r="AM207" s="46">
        <f t="shared" si="61"/>
        <v>0</v>
      </c>
      <c r="AN207" s="109">
        <f t="shared" si="62"/>
        <v>0</v>
      </c>
      <c r="AO207" s="47">
        <f t="shared" si="63"/>
        <v>0</v>
      </c>
    </row>
    <row r="208" spans="1:41" ht="45" customHeight="1" x14ac:dyDescent="0.2">
      <c r="A208" s="5">
        <v>185</v>
      </c>
      <c r="B208" s="164"/>
      <c r="C208" s="164"/>
      <c r="D208" s="164"/>
      <c r="E208" s="111"/>
      <c r="F208" s="111"/>
      <c r="G208" s="112"/>
      <c r="H208" s="48"/>
      <c r="I208" s="48"/>
      <c r="J208" s="123">
        <f t="shared" si="74"/>
        <v>0</v>
      </c>
      <c r="K208" s="48"/>
      <c r="L208" s="48"/>
      <c r="M208" s="48"/>
      <c r="N208" s="48"/>
      <c r="O208" s="48"/>
      <c r="P208" s="123">
        <f t="shared" si="75"/>
        <v>0</v>
      </c>
      <c r="Q208" s="124" t="str">
        <f t="shared" si="76"/>
        <v/>
      </c>
      <c r="R208" s="125" t="str">
        <f t="shared" si="52"/>
        <v/>
      </c>
      <c r="S208" s="126"/>
      <c r="T208" s="127"/>
      <c r="U208" s="128"/>
      <c r="V208" s="150">
        <f t="shared" si="77"/>
        <v>0</v>
      </c>
      <c r="W208" s="46" t="b">
        <f t="shared" si="53"/>
        <v>0</v>
      </c>
      <c r="X208" s="46">
        <f t="shared" si="54"/>
        <v>0</v>
      </c>
      <c r="Y208" s="46">
        <f t="shared" si="55"/>
        <v>0</v>
      </c>
      <c r="Z208" s="46">
        <f t="shared" si="78"/>
        <v>0</v>
      </c>
      <c r="AB208" s="59" t="str" cm="1">
        <f t="array" ref="AB208">IF(G208="nebodované zameranie","ok",IF(AND(OR($D$4="vyberte oblasť",$D$4="")),"ok",IF(AND($D$4&lt;&gt;"",J208=0),"ok",IF(AND($D$4=$Y$15,OR(G208={"a)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technika)"})),"ok",IF(AND($D$4=$Y$16,OR(G208={"a)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208" s="46">
        <f t="shared" si="56"/>
        <v>0</v>
      </c>
      <c r="AI208" s="46">
        <f t="shared" si="57"/>
        <v>0</v>
      </c>
      <c r="AJ208" s="109" t="str">
        <f t="shared" si="58"/>
        <v/>
      </c>
      <c r="AK208" s="109">
        <f t="shared" si="59"/>
        <v>0</v>
      </c>
      <c r="AL208" s="115">
        <f t="shared" si="60"/>
        <v>0</v>
      </c>
      <c r="AM208" s="46">
        <f t="shared" si="61"/>
        <v>0</v>
      </c>
      <c r="AN208" s="109">
        <f t="shared" si="62"/>
        <v>0</v>
      </c>
      <c r="AO208" s="47">
        <f t="shared" si="63"/>
        <v>0</v>
      </c>
    </row>
    <row r="209" spans="1:41" ht="45" customHeight="1" x14ac:dyDescent="0.2">
      <c r="A209" s="5">
        <v>186</v>
      </c>
      <c r="B209" s="164"/>
      <c r="C209" s="164"/>
      <c r="D209" s="164"/>
      <c r="E209" s="111"/>
      <c r="F209" s="111"/>
      <c r="G209" s="112"/>
      <c r="H209" s="48"/>
      <c r="I209" s="48"/>
      <c r="J209" s="123">
        <f t="shared" si="74"/>
        <v>0</v>
      </c>
      <c r="K209" s="48"/>
      <c r="L209" s="48"/>
      <c r="M209" s="48"/>
      <c r="N209" s="48"/>
      <c r="O209" s="48"/>
      <c r="P209" s="123">
        <f t="shared" si="75"/>
        <v>0</v>
      </c>
      <c r="Q209" s="124" t="str">
        <f t="shared" si="76"/>
        <v/>
      </c>
      <c r="R209" s="125" t="str">
        <f t="shared" si="52"/>
        <v/>
      </c>
      <c r="S209" s="126"/>
      <c r="T209" s="127"/>
      <c r="U209" s="128"/>
      <c r="V209" s="150">
        <f t="shared" si="77"/>
        <v>0</v>
      </c>
      <c r="W209" s="46" t="b">
        <f t="shared" si="53"/>
        <v>0</v>
      </c>
      <c r="X209" s="46">
        <f t="shared" si="54"/>
        <v>0</v>
      </c>
      <c r="Y209" s="46">
        <f t="shared" si="55"/>
        <v>0</v>
      </c>
      <c r="Z209" s="46">
        <f t="shared" si="78"/>
        <v>0</v>
      </c>
      <c r="AB209" s="59" t="str" cm="1">
        <f t="array" ref="AB209">IF(G209="nebodované zameranie","ok",IF(AND(OR($D$4="vyberte oblasť",$D$4="")),"ok",IF(AND($D$4&lt;&gt;"",J209=0),"ok",IF(AND($D$4=$Y$15,OR(G209={"a)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technika)"})),"ok",IF(AND($D$4=$Y$16,OR(G209={"a)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209" s="46">
        <f t="shared" si="56"/>
        <v>0</v>
      </c>
      <c r="AI209" s="46">
        <f t="shared" si="57"/>
        <v>0</v>
      </c>
      <c r="AJ209" s="109" t="str">
        <f t="shared" si="58"/>
        <v/>
      </c>
      <c r="AK209" s="109">
        <f t="shared" si="59"/>
        <v>0</v>
      </c>
      <c r="AL209" s="115">
        <f t="shared" si="60"/>
        <v>0</v>
      </c>
      <c r="AM209" s="46">
        <f t="shared" si="61"/>
        <v>0</v>
      </c>
      <c r="AN209" s="109">
        <f t="shared" si="62"/>
        <v>0</v>
      </c>
      <c r="AO209" s="47">
        <f t="shared" si="63"/>
        <v>0</v>
      </c>
    </row>
    <row r="210" spans="1:41" ht="45" customHeight="1" x14ac:dyDescent="0.2">
      <c r="A210" s="5">
        <v>187</v>
      </c>
      <c r="B210" s="164"/>
      <c r="C210" s="164"/>
      <c r="D210" s="164"/>
      <c r="E210" s="111"/>
      <c r="F210" s="111"/>
      <c r="G210" s="112"/>
      <c r="H210" s="48"/>
      <c r="I210" s="48"/>
      <c r="J210" s="123">
        <f t="shared" si="74"/>
        <v>0</v>
      </c>
      <c r="K210" s="48"/>
      <c r="L210" s="48"/>
      <c r="M210" s="48"/>
      <c r="N210" s="48"/>
      <c r="O210" s="48"/>
      <c r="P210" s="123">
        <f t="shared" si="75"/>
        <v>0</v>
      </c>
      <c r="Q210" s="124" t="str">
        <f t="shared" si="76"/>
        <v/>
      </c>
      <c r="R210" s="125" t="str">
        <f t="shared" si="52"/>
        <v/>
      </c>
      <c r="S210" s="126"/>
      <c r="T210" s="127"/>
      <c r="U210" s="128"/>
      <c r="V210" s="150">
        <f t="shared" si="77"/>
        <v>0</v>
      </c>
      <c r="W210" s="46" t="b">
        <f t="shared" si="53"/>
        <v>0</v>
      </c>
      <c r="X210" s="46">
        <f t="shared" si="54"/>
        <v>0</v>
      </c>
      <c r="Y210" s="46">
        <f t="shared" si="55"/>
        <v>0</v>
      </c>
      <c r="Z210" s="46">
        <f t="shared" si="78"/>
        <v>0</v>
      </c>
      <c r="AB210" s="59" t="str" cm="1">
        <f t="array" ref="AB210">IF(G210="nebodované zameranie","ok",IF(AND(OR($D$4="vyberte oblasť",$D$4="")),"ok",IF(AND($D$4&lt;&gt;"",J210=0),"ok",IF(AND($D$4=$Y$15,OR(G210={"a)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technika)"})),"ok",IF(AND($D$4=$Y$16,OR(G210={"a)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210" s="46">
        <f t="shared" si="56"/>
        <v>0</v>
      </c>
      <c r="AI210" s="46">
        <f t="shared" si="57"/>
        <v>0</v>
      </c>
      <c r="AJ210" s="109" t="str">
        <f t="shared" si="58"/>
        <v/>
      </c>
      <c r="AK210" s="109">
        <f t="shared" si="59"/>
        <v>0</v>
      </c>
      <c r="AL210" s="115">
        <f t="shared" si="60"/>
        <v>0</v>
      </c>
      <c r="AM210" s="46">
        <f t="shared" si="61"/>
        <v>0</v>
      </c>
      <c r="AN210" s="109">
        <f t="shared" si="62"/>
        <v>0</v>
      </c>
      <c r="AO210" s="47">
        <f t="shared" si="63"/>
        <v>0</v>
      </c>
    </row>
    <row r="211" spans="1:41" ht="45" customHeight="1" x14ac:dyDescent="0.2">
      <c r="A211" s="5">
        <v>188</v>
      </c>
      <c r="B211" s="164"/>
      <c r="C211" s="164"/>
      <c r="D211" s="164"/>
      <c r="E211" s="111"/>
      <c r="F211" s="111"/>
      <c r="G211" s="112"/>
      <c r="H211" s="48"/>
      <c r="I211" s="48"/>
      <c r="J211" s="123">
        <f t="shared" si="74"/>
        <v>0</v>
      </c>
      <c r="K211" s="48"/>
      <c r="L211" s="48"/>
      <c r="M211" s="48"/>
      <c r="N211" s="48"/>
      <c r="O211" s="48"/>
      <c r="P211" s="123">
        <f t="shared" si="75"/>
        <v>0</v>
      </c>
      <c r="Q211" s="124" t="str">
        <f t="shared" si="76"/>
        <v/>
      </c>
      <c r="R211" s="125" t="str">
        <f t="shared" si="52"/>
        <v/>
      </c>
      <c r="S211" s="126"/>
      <c r="T211" s="127"/>
      <c r="U211" s="128"/>
      <c r="V211" s="150">
        <f t="shared" si="77"/>
        <v>0</v>
      </c>
      <c r="W211" s="46" t="b">
        <f t="shared" si="53"/>
        <v>0</v>
      </c>
      <c r="X211" s="46">
        <f t="shared" si="54"/>
        <v>0</v>
      </c>
      <c r="Y211" s="46">
        <f t="shared" si="55"/>
        <v>0</v>
      </c>
      <c r="Z211" s="46">
        <f t="shared" si="78"/>
        <v>0</v>
      </c>
      <c r="AB211" s="59" t="str" cm="1">
        <f t="array" ref="AB211">IF(G211="nebodované zameranie","ok",IF(AND(OR($D$4="vyberte oblasť",$D$4="")),"ok",IF(AND($D$4&lt;&gt;"",J211=0),"ok",IF(AND($D$4=$Y$15,OR(G211={"a)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technika)"})),"ok",IF(AND($D$4=$Y$16,OR(G211={"a)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211" s="46">
        <f t="shared" si="56"/>
        <v>0</v>
      </c>
      <c r="AI211" s="46">
        <f t="shared" si="57"/>
        <v>0</v>
      </c>
      <c r="AJ211" s="109" t="str">
        <f t="shared" si="58"/>
        <v/>
      </c>
      <c r="AK211" s="109">
        <f t="shared" si="59"/>
        <v>0</v>
      </c>
      <c r="AL211" s="115">
        <f t="shared" si="60"/>
        <v>0</v>
      </c>
      <c r="AM211" s="46">
        <f t="shared" si="61"/>
        <v>0</v>
      </c>
      <c r="AN211" s="109">
        <f t="shared" si="62"/>
        <v>0</v>
      </c>
      <c r="AO211" s="47">
        <f t="shared" si="63"/>
        <v>0</v>
      </c>
    </row>
    <row r="212" spans="1:41" ht="45" customHeight="1" x14ac:dyDescent="0.2">
      <c r="A212" s="5">
        <v>189</v>
      </c>
      <c r="B212" s="164"/>
      <c r="C212" s="164"/>
      <c r="D212" s="164"/>
      <c r="E212" s="111"/>
      <c r="F212" s="111"/>
      <c r="G212" s="112"/>
      <c r="H212" s="48"/>
      <c r="I212" s="48"/>
      <c r="J212" s="123">
        <f t="shared" si="64"/>
        <v>0</v>
      </c>
      <c r="K212" s="48"/>
      <c r="L212" s="48"/>
      <c r="M212" s="48"/>
      <c r="N212" s="48"/>
      <c r="O212" s="48"/>
      <c r="P212" s="123">
        <f t="shared" si="65"/>
        <v>0</v>
      </c>
      <c r="Q212" s="124" t="str">
        <f t="shared" si="66"/>
        <v/>
      </c>
      <c r="R212" s="125" t="str">
        <f t="shared" si="52"/>
        <v/>
      </c>
      <c r="S212" s="126"/>
      <c r="T212" s="127"/>
      <c r="U212" s="128"/>
      <c r="V212" s="150">
        <f t="shared" si="67"/>
        <v>0</v>
      </c>
      <c r="W212" s="46" t="b">
        <f t="shared" si="53"/>
        <v>0</v>
      </c>
      <c r="X212" s="46">
        <f t="shared" si="54"/>
        <v>0</v>
      </c>
      <c r="Y212" s="46">
        <f t="shared" si="55"/>
        <v>0</v>
      </c>
      <c r="Z212" s="46">
        <f t="shared" si="68"/>
        <v>0</v>
      </c>
      <c r="AB212" s="59" t="str" cm="1">
        <f t="array" ref="AB212">IF(G212="nebodované zameranie","ok",IF(AND(OR($D$4="vyberte oblasť",$D$4="")),"ok",IF(AND($D$4&lt;&gt;"",J212=0),"ok",IF(AND($D$4=$Y$15,OR(G212={"a)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technika)"})),"ok",IF(AND($D$4=$Y$16,OR(G212={"a)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212" s="46">
        <f t="shared" si="56"/>
        <v>0</v>
      </c>
      <c r="AI212" s="46">
        <f t="shared" si="57"/>
        <v>0</v>
      </c>
      <c r="AJ212" s="109" t="str">
        <f t="shared" si="58"/>
        <v/>
      </c>
      <c r="AK212" s="109">
        <f t="shared" si="59"/>
        <v>0</v>
      </c>
      <c r="AL212" s="115">
        <f t="shared" si="60"/>
        <v>0</v>
      </c>
      <c r="AM212" s="46">
        <f t="shared" si="61"/>
        <v>0</v>
      </c>
      <c r="AN212" s="109">
        <f t="shared" si="62"/>
        <v>0</v>
      </c>
      <c r="AO212" s="47">
        <f t="shared" si="63"/>
        <v>0</v>
      </c>
    </row>
    <row r="213" spans="1:41" ht="45" customHeight="1" x14ac:dyDescent="0.2">
      <c r="A213" s="5">
        <v>190</v>
      </c>
      <c r="B213" s="164"/>
      <c r="C213" s="164"/>
      <c r="D213" s="164"/>
      <c r="E213" s="111"/>
      <c r="F213" s="111"/>
      <c r="G213" s="112"/>
      <c r="H213" s="48"/>
      <c r="I213" s="48"/>
      <c r="J213" s="123">
        <f t="shared" si="64"/>
        <v>0</v>
      </c>
      <c r="K213" s="48"/>
      <c r="L213" s="48"/>
      <c r="M213" s="48"/>
      <c r="N213" s="48"/>
      <c r="O213" s="48"/>
      <c r="P213" s="123">
        <f t="shared" si="65"/>
        <v>0</v>
      </c>
      <c r="Q213" s="124" t="str">
        <f t="shared" si="66"/>
        <v/>
      </c>
      <c r="R213" s="125" t="str">
        <f t="shared" si="52"/>
        <v/>
      </c>
      <c r="S213" s="126"/>
      <c r="T213" s="127"/>
      <c r="U213" s="128"/>
      <c r="V213" s="150">
        <f t="shared" si="67"/>
        <v>0</v>
      </c>
      <c r="W213" s="46" t="b">
        <f t="shared" si="53"/>
        <v>0</v>
      </c>
      <c r="X213" s="46">
        <f t="shared" si="54"/>
        <v>0</v>
      </c>
      <c r="Y213" s="46">
        <f t="shared" si="55"/>
        <v>0</v>
      </c>
      <c r="Z213" s="46">
        <f t="shared" si="68"/>
        <v>0</v>
      </c>
      <c r="AB213" s="59" t="str" cm="1">
        <f t="array" ref="AB213">IF(G213="nebodované zameranie","ok",IF(AND(OR($D$4="vyberte oblasť",$D$4="")),"ok",IF(AND($D$4&lt;&gt;"",J213=0),"ok",IF(AND($D$4=$Y$15,OR(G213={"a)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technika)"})),"ok",IF(AND($D$4=$Y$16,OR(G213={"a)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213" s="46">
        <f t="shared" si="56"/>
        <v>0</v>
      </c>
      <c r="AI213" s="46">
        <f t="shared" si="57"/>
        <v>0</v>
      </c>
      <c r="AJ213" s="109" t="str">
        <f t="shared" si="58"/>
        <v/>
      </c>
      <c r="AK213" s="109">
        <f t="shared" si="59"/>
        <v>0</v>
      </c>
      <c r="AL213" s="115">
        <f t="shared" si="60"/>
        <v>0</v>
      </c>
      <c r="AM213" s="46">
        <f t="shared" si="61"/>
        <v>0</v>
      </c>
      <c r="AN213" s="109">
        <f t="shared" si="62"/>
        <v>0</v>
      </c>
      <c r="AO213" s="47">
        <f t="shared" si="63"/>
        <v>0</v>
      </c>
    </row>
    <row r="214" spans="1:41" ht="45" customHeight="1" x14ac:dyDescent="0.2">
      <c r="A214" s="5">
        <v>191</v>
      </c>
      <c r="B214" s="164"/>
      <c r="C214" s="164"/>
      <c r="D214" s="164"/>
      <c r="E214" s="111"/>
      <c r="F214" s="111"/>
      <c r="G214" s="112"/>
      <c r="H214" s="48"/>
      <c r="I214" s="48"/>
      <c r="J214" s="123">
        <f t="shared" si="64"/>
        <v>0</v>
      </c>
      <c r="K214" s="48"/>
      <c r="L214" s="48"/>
      <c r="M214" s="48"/>
      <c r="N214" s="48"/>
      <c r="O214" s="48"/>
      <c r="P214" s="123">
        <f t="shared" si="65"/>
        <v>0</v>
      </c>
      <c r="Q214" s="124" t="str">
        <f t="shared" si="66"/>
        <v/>
      </c>
      <c r="R214" s="125" t="str">
        <f t="shared" si="52"/>
        <v/>
      </c>
      <c r="S214" s="126"/>
      <c r="T214" s="127"/>
      <c r="U214" s="128"/>
      <c r="V214" s="150">
        <f t="shared" si="67"/>
        <v>0</v>
      </c>
      <c r="W214" s="46" t="b">
        <f t="shared" si="53"/>
        <v>0</v>
      </c>
      <c r="X214" s="46">
        <f t="shared" si="54"/>
        <v>0</v>
      </c>
      <c r="Y214" s="46">
        <f t="shared" si="55"/>
        <v>0</v>
      </c>
      <c r="Z214" s="46">
        <f t="shared" si="68"/>
        <v>0</v>
      </c>
      <c r="AB214" s="59" t="str" cm="1">
        <f t="array" ref="AB214">IF(G214="nebodované zameranie","ok",IF(AND(OR($D$4="vyberte oblasť",$D$4="")),"ok",IF(AND($D$4&lt;&gt;"",J214=0),"ok",IF(AND($D$4=$Y$15,OR(G214={"a)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technika)"})),"ok",IF(AND($D$4=$Y$16,OR(G214={"a)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214" s="46">
        <f t="shared" si="56"/>
        <v>0</v>
      </c>
      <c r="AI214" s="46">
        <f t="shared" si="57"/>
        <v>0</v>
      </c>
      <c r="AJ214" s="109" t="str">
        <f t="shared" si="58"/>
        <v/>
      </c>
      <c r="AK214" s="109">
        <f t="shared" si="59"/>
        <v>0</v>
      </c>
      <c r="AL214" s="115">
        <f t="shared" si="60"/>
        <v>0</v>
      </c>
      <c r="AM214" s="46">
        <f t="shared" si="61"/>
        <v>0</v>
      </c>
      <c r="AN214" s="109">
        <f t="shared" si="62"/>
        <v>0</v>
      </c>
      <c r="AO214" s="47">
        <f t="shared" si="63"/>
        <v>0</v>
      </c>
    </row>
    <row r="215" spans="1:41" ht="45" customHeight="1" x14ac:dyDescent="0.2">
      <c r="A215" s="5">
        <v>192</v>
      </c>
      <c r="B215" s="164"/>
      <c r="C215" s="164"/>
      <c r="D215" s="164"/>
      <c r="E215" s="111"/>
      <c r="F215" s="111"/>
      <c r="G215" s="112"/>
      <c r="H215" s="48"/>
      <c r="I215" s="48"/>
      <c r="J215" s="123">
        <f t="shared" si="64"/>
        <v>0</v>
      </c>
      <c r="K215" s="48"/>
      <c r="L215" s="48"/>
      <c r="M215" s="48"/>
      <c r="N215" s="48"/>
      <c r="O215" s="48"/>
      <c r="P215" s="123">
        <f t="shared" si="65"/>
        <v>0</v>
      </c>
      <c r="Q215" s="124" t="str">
        <f t="shared" si="66"/>
        <v/>
      </c>
      <c r="R215" s="125" t="str">
        <f t="shared" si="52"/>
        <v/>
      </c>
      <c r="S215" s="126"/>
      <c r="T215" s="127"/>
      <c r="U215" s="128"/>
      <c r="V215" s="150">
        <f t="shared" si="67"/>
        <v>0</v>
      </c>
      <c r="W215" s="46" t="b">
        <f t="shared" si="53"/>
        <v>0</v>
      </c>
      <c r="X215" s="46">
        <f t="shared" si="54"/>
        <v>0</v>
      </c>
      <c r="Y215" s="46">
        <f t="shared" si="55"/>
        <v>0</v>
      </c>
      <c r="Z215" s="46">
        <f t="shared" si="68"/>
        <v>0</v>
      </c>
      <c r="AB215" s="59" t="str" cm="1">
        <f t="array" ref="AB215">IF(G215="nebodované zameranie","ok",IF(AND(OR($D$4="vyberte oblasť",$D$4="")),"ok",IF(AND($D$4&lt;&gt;"",J215=0),"ok",IF(AND($D$4=$Y$15,OR(G215={"a)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technika)"})),"ok",IF(AND($D$4=$Y$16,OR(G215={"a)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215" s="46">
        <f t="shared" si="56"/>
        <v>0</v>
      </c>
      <c r="AI215" s="46">
        <f t="shared" si="57"/>
        <v>0</v>
      </c>
      <c r="AJ215" s="109" t="str">
        <f t="shared" si="58"/>
        <v/>
      </c>
      <c r="AK215" s="109">
        <f t="shared" si="59"/>
        <v>0</v>
      </c>
      <c r="AL215" s="115">
        <f t="shared" si="60"/>
        <v>0</v>
      </c>
      <c r="AM215" s="46">
        <f t="shared" si="61"/>
        <v>0</v>
      </c>
      <c r="AN215" s="109">
        <f t="shared" si="62"/>
        <v>0</v>
      </c>
      <c r="AO215" s="47">
        <f t="shared" si="63"/>
        <v>0</v>
      </c>
    </row>
    <row r="216" spans="1:41" ht="45" customHeight="1" x14ac:dyDescent="0.2">
      <c r="A216" s="5">
        <v>193</v>
      </c>
      <c r="B216" s="164"/>
      <c r="C216" s="164"/>
      <c r="D216" s="164"/>
      <c r="E216" s="111"/>
      <c r="F216" s="111"/>
      <c r="G216" s="112"/>
      <c r="H216" s="48"/>
      <c r="I216" s="48"/>
      <c r="J216" s="123">
        <f t="shared" si="22"/>
        <v>0</v>
      </c>
      <c r="K216" s="48"/>
      <c r="L216" s="48"/>
      <c r="M216" s="48"/>
      <c r="N216" s="48"/>
      <c r="O216" s="48"/>
      <c r="P216" s="123">
        <f t="shared" si="39"/>
        <v>0</v>
      </c>
      <c r="Q216" s="124" t="str">
        <f t="shared" si="40"/>
        <v/>
      </c>
      <c r="R216" s="125" t="str">
        <f t="shared" si="52"/>
        <v/>
      </c>
      <c r="S216" s="126"/>
      <c r="T216" s="127"/>
      <c r="U216" s="128"/>
      <c r="V216" s="150">
        <f t="shared" si="41"/>
        <v>0</v>
      </c>
      <c r="W216" s="46" t="b">
        <f t="shared" si="53"/>
        <v>0</v>
      </c>
      <c r="X216" s="46">
        <f t="shared" si="54"/>
        <v>0</v>
      </c>
      <c r="Y216" s="46">
        <f t="shared" si="55"/>
        <v>0</v>
      </c>
      <c r="Z216" s="46">
        <f t="shared" si="30"/>
        <v>0</v>
      </c>
      <c r="AB216" s="59" t="str" cm="1">
        <f t="array" ref="AB216">IF(G216="nebodované zameranie","ok",IF(AND(OR($D$4="vyberte oblasť",$D$4="")),"ok",IF(AND($D$4&lt;&gt;"",J216=0),"ok",IF(AND($D$4=$Y$15,OR(G216={"a)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technika)"})),"ok",IF(AND($D$4=$Y$16,OR(G216={"a)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216" s="46">
        <f t="shared" si="56"/>
        <v>0</v>
      </c>
      <c r="AI216" s="46">
        <f t="shared" si="57"/>
        <v>0</v>
      </c>
      <c r="AJ216" s="109" t="str">
        <f t="shared" si="58"/>
        <v/>
      </c>
      <c r="AK216" s="109">
        <f t="shared" si="59"/>
        <v>0</v>
      </c>
      <c r="AL216" s="115">
        <f t="shared" si="60"/>
        <v>0</v>
      </c>
      <c r="AM216" s="46">
        <f t="shared" si="61"/>
        <v>0</v>
      </c>
      <c r="AN216" s="109">
        <f t="shared" si="62"/>
        <v>0</v>
      </c>
      <c r="AO216" s="47">
        <f t="shared" si="63"/>
        <v>0</v>
      </c>
    </row>
    <row r="217" spans="1:41" ht="45" customHeight="1" x14ac:dyDescent="0.2">
      <c r="A217" s="5">
        <v>194</v>
      </c>
      <c r="B217" s="164"/>
      <c r="C217" s="164"/>
      <c r="D217" s="164"/>
      <c r="E217" s="111"/>
      <c r="F217" s="111"/>
      <c r="G217" s="112"/>
      <c r="H217" s="48"/>
      <c r="I217" s="48"/>
      <c r="J217" s="123">
        <f t="shared" si="22"/>
        <v>0</v>
      </c>
      <c r="K217" s="48"/>
      <c r="L217" s="48"/>
      <c r="M217" s="48"/>
      <c r="N217" s="48"/>
      <c r="O217" s="48"/>
      <c r="P217" s="123">
        <f t="shared" si="39"/>
        <v>0</v>
      </c>
      <c r="Q217" s="124" t="str">
        <f t="shared" si="40"/>
        <v/>
      </c>
      <c r="R217" s="125" t="str">
        <f t="shared" ref="R217:R223" si="79">IF(J217&lt;=0,"",IF(OR($J$8="",$J$9="",$J$8="vyberte",$J$9="vyberte"),"",IF(AND($D$4=$Y$19,E217=$AA$11,AK217&gt;=1),0.7,IF(AND($D$4=$Y$19,E217=$AA$12,AK217=1),0.6,IF(AND($D$4=$Y$19,E217=$AA$12,AK217&gt;=2),0.7,IF(AND(E217=$AA$12,AK217&gt;=2),0.7,IF(AND(E217=$AA$12,AK217=1),0.6,IF(AND(E217=$AA$12,AK217=0),0.4,IF(AND(AK217&gt;=1,E217=$AA$11),0.7,IF(AND(AK217&lt;1,E217=$AA$11),0.5,"nie je vyplnené"))))))))))</f>
        <v/>
      </c>
      <c r="S217" s="126"/>
      <c r="T217" s="127"/>
      <c r="U217" s="128"/>
      <c r="V217" s="150">
        <f t="shared" si="41"/>
        <v>0</v>
      </c>
      <c r="W217" s="46" t="b">
        <f t="shared" ref="W217:W223" si="80">IF($D$4=$Y$15,"ŠRV",IF($D$4=$Y$16,"ŽV"))</f>
        <v>0</v>
      </c>
      <c r="X217" s="46">
        <f t="shared" ref="X217:X223" si="81">IF(AND(J217&gt;0,OR(B217="",E217="",G217="")),"chyba",0)</f>
        <v>0</v>
      </c>
      <c r="Y217" s="46">
        <f t="shared" ref="Y217:Y223" si="82">IF(X217="chyba",1,0)</f>
        <v>0</v>
      </c>
      <c r="Z217" s="46">
        <f t="shared" si="30"/>
        <v>0</v>
      </c>
      <c r="AB217" s="59" t="str" cm="1">
        <f t="array" ref="AB217">IF(G217="nebodované zameranie","ok",IF(AND(OR($D$4="vyberte oblasť",$D$4="")),"ok",IF(AND($D$4&lt;&gt;"",J217=0),"ok",IF(AND($D$4=$Y$15,OR(G217={"a)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technika)"})),"ok",IF(AND($D$4=$Y$16,OR(G217={"a)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217" s="46">
        <f t="shared" ref="AC217:AC223" si="83">IF(AB217="chyba",1,0)</f>
        <v>0</v>
      </c>
      <c r="AI217" s="46">
        <f t="shared" ref="AI217:AI223" si="84">IF(AND($J$9="nie",OR(F217="áno",F217="nie")),1,IF(AND(J202="vyberte",OR(F217="áno",F217="nie")),1,0))</f>
        <v>0</v>
      </c>
      <c r="AJ217" s="109" t="str">
        <f t="shared" ref="AJ217:AJ223" si="85">IF($J$9="áno","eko","")</f>
        <v/>
      </c>
      <c r="AK217" s="109">
        <f t="shared" ref="AK217:AK223" si="86">IF(F217="áno",1+$AK$19,$AK$19)</f>
        <v>0</v>
      </c>
      <c r="AL217" s="115">
        <f t="shared" ref="AL217:AL223" si="87">IFERROR(S217/P217,0)</f>
        <v>0</v>
      </c>
      <c r="AM217" s="46">
        <f t="shared" ref="AM217:AM223" si="88">IF(AL217&gt;R217,1,0)</f>
        <v>0</v>
      </c>
      <c r="AN217" s="109">
        <f t="shared" ref="AN217:AN223" si="89">IF(AND(J217&gt;0,S217=""),1,0)</f>
        <v>0</v>
      </c>
      <c r="AO217" s="47">
        <f t="shared" ref="AO217:AO223" si="90">IF(AND(J217&gt;0,$J$9="áno",F217=""),1,0)</f>
        <v>0</v>
      </c>
    </row>
    <row r="218" spans="1:41" ht="45" customHeight="1" x14ac:dyDescent="0.2">
      <c r="A218" s="5">
        <v>195</v>
      </c>
      <c r="B218" s="164"/>
      <c r="C218" s="164"/>
      <c r="D218" s="164"/>
      <c r="E218" s="111"/>
      <c r="F218" s="111"/>
      <c r="G218" s="112"/>
      <c r="H218" s="48"/>
      <c r="I218" s="48"/>
      <c r="J218" s="123">
        <f t="shared" si="22"/>
        <v>0</v>
      </c>
      <c r="K218" s="48"/>
      <c r="L218" s="48"/>
      <c r="M218" s="48"/>
      <c r="N218" s="48"/>
      <c r="O218" s="48"/>
      <c r="P218" s="123">
        <f t="shared" si="39"/>
        <v>0</v>
      </c>
      <c r="Q218" s="124" t="str">
        <f t="shared" si="40"/>
        <v/>
      </c>
      <c r="R218" s="125" t="str">
        <f t="shared" si="79"/>
        <v/>
      </c>
      <c r="S218" s="126"/>
      <c r="T218" s="127"/>
      <c r="U218" s="128"/>
      <c r="V218" s="150">
        <f t="shared" si="41"/>
        <v>0</v>
      </c>
      <c r="W218" s="46" t="b">
        <f t="shared" si="80"/>
        <v>0</v>
      </c>
      <c r="X218" s="46">
        <f t="shared" si="81"/>
        <v>0</v>
      </c>
      <c r="Y218" s="46">
        <f t="shared" si="82"/>
        <v>0</v>
      </c>
      <c r="Z218" s="46">
        <f t="shared" si="30"/>
        <v>0</v>
      </c>
      <c r="AB218" s="59" t="str" cm="1">
        <f t="array" ref="AB218">IF(G218="nebodované zameranie","ok",IF(AND(OR($D$4="vyberte oblasť",$D$4="")),"ok",IF(AND($D$4&lt;&gt;"",J218=0),"ok",IF(AND($D$4=$Y$15,OR(G218={"a)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technika)"})),"ok",IF(AND($D$4=$Y$16,OR(G218={"a)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218" s="46">
        <f t="shared" si="83"/>
        <v>0</v>
      </c>
      <c r="AI218" s="46">
        <f t="shared" si="84"/>
        <v>0</v>
      </c>
      <c r="AJ218" s="109" t="str">
        <f t="shared" si="85"/>
        <v/>
      </c>
      <c r="AK218" s="109">
        <f t="shared" si="86"/>
        <v>0</v>
      </c>
      <c r="AL218" s="115">
        <f t="shared" si="87"/>
        <v>0</v>
      </c>
      <c r="AM218" s="46">
        <f t="shared" si="88"/>
        <v>0</v>
      </c>
      <c r="AN218" s="109">
        <f t="shared" si="89"/>
        <v>0</v>
      </c>
      <c r="AO218" s="47">
        <f t="shared" si="90"/>
        <v>0</v>
      </c>
    </row>
    <row r="219" spans="1:41" ht="45" customHeight="1" x14ac:dyDescent="0.2">
      <c r="A219" s="5">
        <v>196</v>
      </c>
      <c r="B219" s="164"/>
      <c r="C219" s="164"/>
      <c r="D219" s="164"/>
      <c r="E219" s="111"/>
      <c r="F219" s="111"/>
      <c r="G219" s="112"/>
      <c r="H219" s="48"/>
      <c r="I219" s="48"/>
      <c r="J219" s="123">
        <f t="shared" si="22"/>
        <v>0</v>
      </c>
      <c r="K219" s="48"/>
      <c r="L219" s="48"/>
      <c r="M219" s="48"/>
      <c r="N219" s="48"/>
      <c r="O219" s="48"/>
      <c r="P219" s="123">
        <f t="shared" si="39"/>
        <v>0</v>
      </c>
      <c r="Q219" s="124" t="str">
        <f t="shared" si="40"/>
        <v/>
      </c>
      <c r="R219" s="125" t="str">
        <f t="shared" si="79"/>
        <v/>
      </c>
      <c r="S219" s="126"/>
      <c r="T219" s="127"/>
      <c r="U219" s="128"/>
      <c r="V219" s="150">
        <f t="shared" si="41"/>
        <v>0</v>
      </c>
      <c r="W219" s="46" t="b">
        <f t="shared" si="80"/>
        <v>0</v>
      </c>
      <c r="X219" s="46">
        <f t="shared" si="81"/>
        <v>0</v>
      </c>
      <c r="Y219" s="46">
        <f t="shared" si="82"/>
        <v>0</v>
      </c>
      <c r="Z219" s="46">
        <f t="shared" si="30"/>
        <v>0</v>
      </c>
      <c r="AB219" s="59" t="str" cm="1">
        <f t="array" ref="AB219">IF(G219="nebodované zameranie","ok",IF(AND(OR($D$4="vyberte oblasť",$D$4="")),"ok",IF(AND($D$4&lt;&gt;"",J219=0),"ok",IF(AND($D$4=$Y$15,OR(G219={"a)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technika)"})),"ok",IF(AND($D$4=$Y$16,OR(G219={"a)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219" s="46">
        <f t="shared" si="83"/>
        <v>0</v>
      </c>
      <c r="AI219" s="46">
        <f t="shared" si="84"/>
        <v>0</v>
      </c>
      <c r="AJ219" s="109" t="str">
        <f t="shared" si="85"/>
        <v/>
      </c>
      <c r="AK219" s="109">
        <f t="shared" si="86"/>
        <v>0</v>
      </c>
      <c r="AL219" s="115">
        <f t="shared" si="87"/>
        <v>0</v>
      </c>
      <c r="AM219" s="46">
        <f t="shared" si="88"/>
        <v>0</v>
      </c>
      <c r="AN219" s="109">
        <f t="shared" si="89"/>
        <v>0</v>
      </c>
      <c r="AO219" s="47">
        <f t="shared" si="90"/>
        <v>0</v>
      </c>
    </row>
    <row r="220" spans="1:41" ht="45" customHeight="1" x14ac:dyDescent="0.2">
      <c r="A220" s="5">
        <v>197</v>
      </c>
      <c r="B220" s="164"/>
      <c r="C220" s="164"/>
      <c r="D220" s="164"/>
      <c r="E220" s="111"/>
      <c r="F220" s="111"/>
      <c r="G220" s="112"/>
      <c r="H220" s="48"/>
      <c r="I220" s="48"/>
      <c r="J220" s="123">
        <f t="shared" si="22"/>
        <v>0</v>
      </c>
      <c r="K220" s="48"/>
      <c r="L220" s="48"/>
      <c r="M220" s="48"/>
      <c r="N220" s="48"/>
      <c r="O220" s="48"/>
      <c r="P220" s="123">
        <f t="shared" si="39"/>
        <v>0</v>
      </c>
      <c r="Q220" s="124" t="str">
        <f t="shared" si="40"/>
        <v/>
      </c>
      <c r="R220" s="125" t="str">
        <f t="shared" si="79"/>
        <v/>
      </c>
      <c r="S220" s="126"/>
      <c r="T220" s="127"/>
      <c r="U220" s="128"/>
      <c r="V220" s="150">
        <f t="shared" si="41"/>
        <v>0</v>
      </c>
      <c r="W220" s="46" t="b">
        <f t="shared" si="80"/>
        <v>0</v>
      </c>
      <c r="X220" s="46">
        <f t="shared" si="81"/>
        <v>0</v>
      </c>
      <c r="Y220" s="46">
        <f t="shared" si="82"/>
        <v>0</v>
      </c>
      <c r="Z220" s="46">
        <f t="shared" si="30"/>
        <v>0</v>
      </c>
      <c r="AB220" s="59" t="str" cm="1">
        <f t="array" ref="AB220">IF(G220="nebodované zameranie","ok",IF(AND(OR($D$4="vyberte oblasť",$D$4="")),"ok",IF(AND($D$4&lt;&gt;"",J220=0),"ok",IF(AND($D$4=$Y$15,OR(G220={"a)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technika)"})),"ok",IF(AND($D$4=$Y$16,OR(G220={"a)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220" s="46">
        <f t="shared" si="83"/>
        <v>0</v>
      </c>
      <c r="AI220" s="46">
        <f t="shared" si="84"/>
        <v>0</v>
      </c>
      <c r="AJ220" s="109" t="str">
        <f t="shared" si="85"/>
        <v/>
      </c>
      <c r="AK220" s="109">
        <f t="shared" si="86"/>
        <v>0</v>
      </c>
      <c r="AL220" s="115">
        <f t="shared" si="87"/>
        <v>0</v>
      </c>
      <c r="AM220" s="46">
        <f t="shared" si="88"/>
        <v>0</v>
      </c>
      <c r="AN220" s="109">
        <f t="shared" si="89"/>
        <v>0</v>
      </c>
      <c r="AO220" s="47">
        <f t="shared" si="90"/>
        <v>0</v>
      </c>
    </row>
    <row r="221" spans="1:41" ht="45" customHeight="1" x14ac:dyDescent="0.2">
      <c r="A221" s="5">
        <v>198</v>
      </c>
      <c r="B221" s="164"/>
      <c r="C221" s="164"/>
      <c r="D221" s="164"/>
      <c r="E221" s="111"/>
      <c r="F221" s="111"/>
      <c r="G221" s="112"/>
      <c r="H221" s="48"/>
      <c r="I221" s="48"/>
      <c r="J221" s="123">
        <f t="shared" si="22"/>
        <v>0</v>
      </c>
      <c r="K221" s="48"/>
      <c r="L221" s="48"/>
      <c r="M221" s="48"/>
      <c r="N221" s="48"/>
      <c r="O221" s="48"/>
      <c r="P221" s="123">
        <f t="shared" si="39"/>
        <v>0</v>
      </c>
      <c r="Q221" s="124" t="str">
        <f t="shared" si="40"/>
        <v/>
      </c>
      <c r="R221" s="125" t="str">
        <f t="shared" si="79"/>
        <v/>
      </c>
      <c r="S221" s="126"/>
      <c r="T221" s="127"/>
      <c r="U221" s="128"/>
      <c r="V221" s="150">
        <f t="shared" si="41"/>
        <v>0</v>
      </c>
      <c r="W221" s="46" t="b">
        <f t="shared" si="80"/>
        <v>0</v>
      </c>
      <c r="X221" s="46">
        <f t="shared" si="81"/>
        <v>0</v>
      </c>
      <c r="Y221" s="46">
        <f t="shared" si="82"/>
        <v>0</v>
      </c>
      <c r="Z221" s="46">
        <f t="shared" si="30"/>
        <v>0</v>
      </c>
      <c r="AB221" s="59" t="str" cm="1">
        <f t="array" ref="AB221">IF(G221="nebodované zameranie","ok",IF(AND(OR($D$4="vyberte oblasť",$D$4="")),"ok",IF(AND($D$4&lt;&gt;"",J221=0),"ok",IF(AND($D$4=$Y$15,OR(G221={"a)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technika)"})),"ok",IF(AND($D$4=$Y$16,OR(G221={"a)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221" s="46">
        <f t="shared" si="83"/>
        <v>0</v>
      </c>
      <c r="AI221" s="46">
        <f t="shared" si="84"/>
        <v>0</v>
      </c>
      <c r="AJ221" s="109" t="str">
        <f t="shared" si="85"/>
        <v/>
      </c>
      <c r="AK221" s="109">
        <f t="shared" si="86"/>
        <v>0</v>
      </c>
      <c r="AL221" s="115">
        <f t="shared" si="87"/>
        <v>0</v>
      </c>
      <c r="AM221" s="46">
        <f t="shared" si="88"/>
        <v>0</v>
      </c>
      <c r="AN221" s="109">
        <f t="shared" si="89"/>
        <v>0</v>
      </c>
      <c r="AO221" s="47">
        <f t="shared" si="90"/>
        <v>0</v>
      </c>
    </row>
    <row r="222" spans="1:41" ht="45" customHeight="1" x14ac:dyDescent="0.2">
      <c r="A222" s="5">
        <v>199</v>
      </c>
      <c r="B222" s="164"/>
      <c r="C222" s="164"/>
      <c r="D222" s="164"/>
      <c r="E222" s="111"/>
      <c r="F222" s="111"/>
      <c r="G222" s="112"/>
      <c r="H222" s="48"/>
      <c r="I222" s="48"/>
      <c r="J222" s="123">
        <f t="shared" si="22"/>
        <v>0</v>
      </c>
      <c r="K222" s="48"/>
      <c r="L222" s="48"/>
      <c r="M222" s="48"/>
      <c r="N222" s="48"/>
      <c r="O222" s="48"/>
      <c r="P222" s="123">
        <f t="shared" si="39"/>
        <v>0</v>
      </c>
      <c r="Q222" s="124" t="str">
        <f t="shared" si="40"/>
        <v/>
      </c>
      <c r="R222" s="125" t="str">
        <f t="shared" si="79"/>
        <v/>
      </c>
      <c r="S222" s="126"/>
      <c r="T222" s="127"/>
      <c r="U222" s="128"/>
      <c r="V222" s="150">
        <f t="shared" si="41"/>
        <v>0</v>
      </c>
      <c r="W222" s="46" t="b">
        <f t="shared" si="80"/>
        <v>0</v>
      </c>
      <c r="X222" s="46">
        <f t="shared" si="81"/>
        <v>0</v>
      </c>
      <c r="Y222" s="46">
        <f t="shared" si="82"/>
        <v>0</v>
      </c>
      <c r="Z222" s="46">
        <f t="shared" si="30"/>
        <v>0</v>
      </c>
      <c r="AB222" s="59" t="str" cm="1">
        <f t="array" ref="AB222">IF(G222="nebodované zameranie","ok",IF(AND(OR($D$4="vyberte oblasť",$D$4="")),"ok",IF(AND($D$4&lt;&gt;"",J222=0),"ok",IF(AND($D$4=$Y$15,OR(G222={"a)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technika)"})),"ok",IF(AND($D$4=$Y$16,OR(G222={"a)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222" s="46">
        <f t="shared" si="83"/>
        <v>0</v>
      </c>
      <c r="AI222" s="46">
        <f t="shared" si="84"/>
        <v>0</v>
      </c>
      <c r="AJ222" s="109" t="str">
        <f t="shared" si="85"/>
        <v/>
      </c>
      <c r="AK222" s="109">
        <f t="shared" si="86"/>
        <v>0</v>
      </c>
      <c r="AL222" s="115">
        <f t="shared" si="87"/>
        <v>0</v>
      </c>
      <c r="AM222" s="46">
        <f t="shared" si="88"/>
        <v>0</v>
      </c>
      <c r="AN222" s="109">
        <f t="shared" si="89"/>
        <v>0</v>
      </c>
      <c r="AO222" s="47">
        <f t="shared" si="90"/>
        <v>0</v>
      </c>
    </row>
    <row r="223" spans="1:41" ht="45" customHeight="1" thickBot="1" x14ac:dyDescent="0.25">
      <c r="A223" s="110">
        <v>200</v>
      </c>
      <c r="B223" s="165"/>
      <c r="C223" s="165"/>
      <c r="D223" s="165"/>
      <c r="E223" s="113"/>
      <c r="F223" s="113"/>
      <c r="G223" s="114"/>
      <c r="H223" s="49"/>
      <c r="I223" s="49"/>
      <c r="J223" s="151">
        <f t="shared" si="22"/>
        <v>0</v>
      </c>
      <c r="K223" s="49"/>
      <c r="L223" s="49"/>
      <c r="M223" s="49"/>
      <c r="N223" s="49"/>
      <c r="O223" s="49"/>
      <c r="P223" s="151">
        <f t="shared" si="39"/>
        <v>0</v>
      </c>
      <c r="Q223" s="152" t="str">
        <f t="shared" si="40"/>
        <v/>
      </c>
      <c r="R223" s="153" t="str">
        <f t="shared" si="79"/>
        <v/>
      </c>
      <c r="S223" s="118"/>
      <c r="T223" s="154"/>
      <c r="U223" s="155"/>
      <c r="V223" s="156">
        <f t="shared" si="41"/>
        <v>0</v>
      </c>
      <c r="W223" s="46" t="b">
        <f t="shared" si="80"/>
        <v>0</v>
      </c>
      <c r="X223" s="46">
        <f t="shared" si="81"/>
        <v>0</v>
      </c>
      <c r="Y223" s="46">
        <f t="shared" si="82"/>
        <v>0</v>
      </c>
      <c r="Z223" s="46">
        <f t="shared" si="30"/>
        <v>0</v>
      </c>
      <c r="AB223" s="59" t="str" cm="1">
        <f t="array" ref="AB223">IF(G223="nebodované zameranie","ok",IF(AND(OR($D$4="vyberte oblasť",$D$4="")),"ok",IF(AND($D$4&lt;&gt;"",J223=0),"ok",IF(AND($D$4=$Y$15,OR(G223={"a) technológie na udržiavanie pôdy v kultúrnom a bezburinovom stave a na mechanické ošetrovanie porastov v ŠRV";"b) pozberovú úpravu a/alebo odbyt vrátane debien na skladovanie ovocia a zeleniny";"c) technológie precíznej aplikácie prípravkov na ochranu rastlín";"d) iné investície, ktoré nezaberajú poľnohospodársku pôdu";"e) stroje a technika využiteľná výhradne len v ŠRV (sejačky, sadzače, vyorávače na zemiaky a zeleninu a špeciálna manipulačná technika)"})),"ok",IF(AND($D$4=$Y$16,OR(G223={"a) Technologickú linku na zber objemových a/alebo jadrových krmovín pre zabezpečenie chovu hospodárskych zvierat vybavenú digitálnou technológiou (súčasťou technologickej linky je samochodný stroj na zber krmovín)";"b) Techniku na zber krmovín pre zabezpečenie chovu hospodárskych zvierat (obracače, zberacie lisy a diskové žacie stroje na zber objemových krmív)";"c) elektrické ohrady pre hovädzí dobytok, ovce alebo kozy";"d) iné investície ktoré nezaberajú poľnohospodársku plochu"})),"ok","chyba")))))</f>
        <v>ok</v>
      </c>
      <c r="AC223" s="46">
        <f t="shared" si="83"/>
        <v>0</v>
      </c>
      <c r="AI223" s="46">
        <f t="shared" si="84"/>
        <v>0</v>
      </c>
      <c r="AJ223" s="109" t="str">
        <f t="shared" si="85"/>
        <v/>
      </c>
      <c r="AK223" s="109">
        <f t="shared" si="86"/>
        <v>0</v>
      </c>
      <c r="AL223" s="115">
        <f t="shared" si="87"/>
        <v>0</v>
      </c>
      <c r="AM223" s="46">
        <f t="shared" si="88"/>
        <v>0</v>
      </c>
      <c r="AN223" s="109">
        <f t="shared" si="89"/>
        <v>0</v>
      </c>
      <c r="AO223" s="47">
        <f t="shared" si="90"/>
        <v>0</v>
      </c>
    </row>
  </sheetData>
  <mergeCells count="226">
    <mergeCell ref="B53:D53"/>
    <mergeCell ref="B52:D52"/>
    <mergeCell ref="B170:D170"/>
    <mergeCell ref="B124:D124"/>
    <mergeCell ref="B125:D125"/>
    <mergeCell ref="B126:D126"/>
    <mergeCell ref="B127:D127"/>
    <mergeCell ref="B128:D128"/>
    <mergeCell ref="B29:D29"/>
    <mergeCell ref="B28:D28"/>
    <mergeCell ref="B27:D27"/>
    <mergeCell ref="B45:D45"/>
    <mergeCell ref="B44:D44"/>
    <mergeCell ref="B43:D43"/>
    <mergeCell ref="B36:D36"/>
    <mergeCell ref="B129:D129"/>
    <mergeCell ref="B130:D130"/>
    <mergeCell ref="B61:D61"/>
    <mergeCell ref="B60:D60"/>
    <mergeCell ref="B69:D69"/>
    <mergeCell ref="B68:D68"/>
    <mergeCell ref="B67:D67"/>
    <mergeCell ref="B48:D48"/>
    <mergeCell ref="B47:D47"/>
    <mergeCell ref="B46:D46"/>
    <mergeCell ref="B49:D49"/>
    <mergeCell ref="B59:D59"/>
    <mergeCell ref="B58:D58"/>
    <mergeCell ref="B57:D57"/>
    <mergeCell ref="B56:D56"/>
    <mergeCell ref="B55:D55"/>
    <mergeCell ref="B54:D54"/>
    <mergeCell ref="K4:O4"/>
    <mergeCell ref="D7:J7"/>
    <mergeCell ref="B24:D24"/>
    <mergeCell ref="D4:J4"/>
    <mergeCell ref="L8:S8"/>
    <mergeCell ref="L9:S9"/>
    <mergeCell ref="L10:S10"/>
    <mergeCell ref="B42:D42"/>
    <mergeCell ref="B41:D41"/>
    <mergeCell ref="B40:D40"/>
    <mergeCell ref="B39:D39"/>
    <mergeCell ref="B38:D38"/>
    <mergeCell ref="G22:G23"/>
    <mergeCell ref="E22:E23"/>
    <mergeCell ref="A14:D15"/>
    <mergeCell ref="P4:R4"/>
    <mergeCell ref="L11:S11"/>
    <mergeCell ref="L12:S12"/>
    <mergeCell ref="L6:V6"/>
    <mergeCell ref="U5:V5"/>
    <mergeCell ref="L5:M5"/>
    <mergeCell ref="D5:J5"/>
    <mergeCell ref="D6:J6"/>
    <mergeCell ref="E12:J12"/>
    <mergeCell ref="Q16:R16"/>
    <mergeCell ref="Q17:R17"/>
    <mergeCell ref="Q18:R18"/>
    <mergeCell ref="P5:S5"/>
    <mergeCell ref="F22:F23"/>
    <mergeCell ref="E11:J11"/>
    <mergeCell ref="L7:Q7"/>
    <mergeCell ref="R7:S7"/>
    <mergeCell ref="B66:D66"/>
    <mergeCell ref="B65:D65"/>
    <mergeCell ref="B64:D64"/>
    <mergeCell ref="B63:D63"/>
    <mergeCell ref="B62:D62"/>
    <mergeCell ref="B51:D51"/>
    <mergeCell ref="B50:D50"/>
    <mergeCell ref="B35:D35"/>
    <mergeCell ref="B34:D34"/>
    <mergeCell ref="B37:D37"/>
    <mergeCell ref="B26:D26"/>
    <mergeCell ref="B25:D25"/>
    <mergeCell ref="B33:D33"/>
    <mergeCell ref="B32:D32"/>
    <mergeCell ref="B31:D31"/>
    <mergeCell ref="B30:D30"/>
    <mergeCell ref="B73:D73"/>
    <mergeCell ref="B72:D72"/>
    <mergeCell ref="B71:D71"/>
    <mergeCell ref="B70:D70"/>
    <mergeCell ref="B80:D80"/>
    <mergeCell ref="B79:D79"/>
    <mergeCell ref="B78:D78"/>
    <mergeCell ref="B77:D77"/>
    <mergeCell ref="B76:D76"/>
    <mergeCell ref="B75:D75"/>
    <mergeCell ref="B74:D74"/>
    <mergeCell ref="B83:D83"/>
    <mergeCell ref="B82:D82"/>
    <mergeCell ref="B81:D81"/>
    <mergeCell ref="B93:D93"/>
    <mergeCell ref="B92:D92"/>
    <mergeCell ref="B91:D91"/>
    <mergeCell ref="B90:D90"/>
    <mergeCell ref="B89:D89"/>
    <mergeCell ref="B88:D88"/>
    <mergeCell ref="B87:D87"/>
    <mergeCell ref="B86:D86"/>
    <mergeCell ref="B94:D94"/>
    <mergeCell ref="B103:D103"/>
    <mergeCell ref="B102:D102"/>
    <mergeCell ref="B101:D101"/>
    <mergeCell ref="B100:D100"/>
    <mergeCell ref="B99:D99"/>
    <mergeCell ref="B98:D98"/>
    <mergeCell ref="B85:D85"/>
    <mergeCell ref="B84:D84"/>
    <mergeCell ref="B116:D116"/>
    <mergeCell ref="B152:D152"/>
    <mergeCell ref="B138:D138"/>
    <mergeCell ref="B139:D139"/>
    <mergeCell ref="B118:D118"/>
    <mergeCell ref="B117:D117"/>
    <mergeCell ref="B97:D97"/>
    <mergeCell ref="B96:D96"/>
    <mergeCell ref="B95:D95"/>
    <mergeCell ref="B131:D131"/>
    <mergeCell ref="B132:D132"/>
    <mergeCell ref="B134:D134"/>
    <mergeCell ref="B135:D135"/>
    <mergeCell ref="B136:D136"/>
    <mergeCell ref="B137:D137"/>
    <mergeCell ref="B107:D107"/>
    <mergeCell ref="B106:D106"/>
    <mergeCell ref="B105:D105"/>
    <mergeCell ref="B104:D104"/>
    <mergeCell ref="B114:D114"/>
    <mergeCell ref="B113:D113"/>
    <mergeCell ref="B112:D112"/>
    <mergeCell ref="B111:D111"/>
    <mergeCell ref="B110:D110"/>
    <mergeCell ref="B109:D109"/>
    <mergeCell ref="B108:D108"/>
    <mergeCell ref="B223:D223"/>
    <mergeCell ref="B222:D222"/>
    <mergeCell ref="B164:D164"/>
    <mergeCell ref="B165:D165"/>
    <mergeCell ref="B166:D166"/>
    <mergeCell ref="B167:D167"/>
    <mergeCell ref="B168:D168"/>
    <mergeCell ref="B169:D169"/>
    <mergeCell ref="B212:D212"/>
    <mergeCell ref="B213:D213"/>
    <mergeCell ref="B214:D214"/>
    <mergeCell ref="B178:D178"/>
    <mergeCell ref="B179:D179"/>
    <mergeCell ref="B180:D180"/>
    <mergeCell ref="B181:D181"/>
    <mergeCell ref="B211:D211"/>
    <mergeCell ref="B171:D171"/>
    <mergeCell ref="B172:D172"/>
    <mergeCell ref="B199:D199"/>
    <mergeCell ref="B200:D200"/>
    <mergeCell ref="B195:D195"/>
    <mergeCell ref="B196:D196"/>
    <mergeCell ref="B197:D197"/>
    <mergeCell ref="B173:D173"/>
    <mergeCell ref="B208:D208"/>
    <mergeCell ref="B120:D120"/>
    <mergeCell ref="B151:D151"/>
    <mergeCell ref="B140:D140"/>
    <mergeCell ref="B141:D141"/>
    <mergeCell ref="B142:D142"/>
    <mergeCell ref="B176:D176"/>
    <mergeCell ref="B177:D177"/>
    <mergeCell ref="B147:D147"/>
    <mergeCell ref="B148:D148"/>
    <mergeCell ref="B149:D149"/>
    <mergeCell ref="B206:D206"/>
    <mergeCell ref="B207:D207"/>
    <mergeCell ref="B174:D174"/>
    <mergeCell ref="B175:D175"/>
    <mergeCell ref="B133:D133"/>
    <mergeCell ref="B160:D160"/>
    <mergeCell ref="B161:D161"/>
    <mergeCell ref="B162:D162"/>
    <mergeCell ref="B153:D153"/>
    <mergeCell ref="B201:D201"/>
    <mergeCell ref="B119:D119"/>
    <mergeCell ref="B150:D150"/>
    <mergeCell ref="B202:D202"/>
    <mergeCell ref="B203:D203"/>
    <mergeCell ref="B204:D204"/>
    <mergeCell ref="B205:D205"/>
    <mergeCell ref="B184:D184"/>
    <mergeCell ref="B185:D185"/>
    <mergeCell ref="B186:D186"/>
    <mergeCell ref="B187:D187"/>
    <mergeCell ref="B188:D188"/>
    <mergeCell ref="B189:D189"/>
    <mergeCell ref="B190:D190"/>
    <mergeCell ref="B191:D191"/>
    <mergeCell ref="B192:D192"/>
    <mergeCell ref="B193:D193"/>
    <mergeCell ref="B194:D194"/>
    <mergeCell ref="B163:D163"/>
    <mergeCell ref="B198:D198"/>
    <mergeCell ref="B121:D121"/>
    <mergeCell ref="B115:D115"/>
    <mergeCell ref="B221:D221"/>
    <mergeCell ref="B220:D220"/>
    <mergeCell ref="B219:D219"/>
    <mergeCell ref="B218:D218"/>
    <mergeCell ref="B217:D217"/>
    <mergeCell ref="B216:D216"/>
    <mergeCell ref="B123:D123"/>
    <mergeCell ref="B122:D122"/>
    <mergeCell ref="B182:D182"/>
    <mergeCell ref="B183:D183"/>
    <mergeCell ref="B215:D215"/>
    <mergeCell ref="B154:D154"/>
    <mergeCell ref="B155:D155"/>
    <mergeCell ref="B156:D156"/>
    <mergeCell ref="B157:D157"/>
    <mergeCell ref="B158:D158"/>
    <mergeCell ref="B159:D159"/>
    <mergeCell ref="B143:D143"/>
    <mergeCell ref="B144:D144"/>
    <mergeCell ref="B145:D145"/>
    <mergeCell ref="B146:D146"/>
    <mergeCell ref="B209:D209"/>
    <mergeCell ref="B210:D210"/>
  </mergeCells>
  <conditionalFormatting sqref="Q24:Q223">
    <cfRule type="cellIs" dxfId="58" priority="92" operator="equal">
      <formula>"zlý súčet"</formula>
    </cfRule>
  </conditionalFormatting>
  <conditionalFormatting sqref="T24:T123 T216:T223">
    <cfRule type="cellIs" dxfId="57" priority="89" operator="equal">
      <formula>"zlý súčet"</formula>
    </cfRule>
  </conditionalFormatting>
  <conditionalFormatting sqref="K15">
    <cfRule type="cellIs" dxfId="56" priority="87" operator="equal">
      <formula>""</formula>
    </cfRule>
    <cfRule type="cellIs" dxfId="55" priority="88" operator="equal">
      <formula>"vyberte rok"</formula>
    </cfRule>
  </conditionalFormatting>
  <conditionalFormatting sqref="B24:D24 D61:D123 B25:C123 D25:D32 D37:D45 D50 B212:D223">
    <cfRule type="expression" dxfId="54" priority="86">
      <formula>Y24=1</formula>
    </cfRule>
  </conditionalFormatting>
  <conditionalFormatting sqref="E12:G12">
    <cfRule type="cellIs" dxfId="53" priority="83" operator="equal">
      <formula>"v červenooznačených riadkoch sú nekorektne zadané údaje"</formula>
    </cfRule>
  </conditionalFormatting>
  <conditionalFormatting sqref="E11:G11">
    <cfRule type="cellIs" dxfId="52" priority="82" operator="equal">
      <formula>"nekorektne zadané údaje"</formula>
    </cfRule>
  </conditionalFormatting>
  <conditionalFormatting sqref="L23">
    <cfRule type="expression" dxfId="51" priority="81">
      <formula>$L$1="chyba"</formula>
    </cfRule>
  </conditionalFormatting>
  <conditionalFormatting sqref="M23">
    <cfRule type="expression" dxfId="50" priority="80">
      <formula>$M$1="chyba"</formula>
    </cfRule>
  </conditionalFormatting>
  <conditionalFormatting sqref="N23">
    <cfRule type="expression" dxfId="49" priority="79">
      <formula>$N$1="chyba"</formula>
    </cfRule>
  </conditionalFormatting>
  <conditionalFormatting sqref="O23">
    <cfRule type="expression" dxfId="48" priority="78">
      <formula>$O$1="chyba"</formula>
    </cfRule>
  </conditionalFormatting>
  <conditionalFormatting sqref="E11:J11">
    <cfRule type="cellIs" dxfId="47" priority="77" operator="equal">
      <formula>"v červenooznačených stĺpcoch sú nekorekne zadané údaje"</formula>
    </cfRule>
  </conditionalFormatting>
  <conditionalFormatting sqref="T164:T169 T212:T215">
    <cfRule type="cellIs" dxfId="46" priority="66" operator="equal">
      <formula>"zlý súčet"</formula>
    </cfRule>
  </conditionalFormatting>
  <conditionalFormatting sqref="B164:D169">
    <cfRule type="expression" dxfId="45" priority="65">
      <formula>Y164=1</formula>
    </cfRule>
  </conditionalFormatting>
  <conditionalFormatting sqref="T154:T163">
    <cfRule type="cellIs" dxfId="44" priority="63" operator="equal">
      <formula>"zlý súčet"</formula>
    </cfRule>
  </conditionalFormatting>
  <conditionalFormatting sqref="B154:D163">
    <cfRule type="expression" dxfId="43" priority="62">
      <formula>Y154=1</formula>
    </cfRule>
  </conditionalFormatting>
  <conditionalFormatting sqref="T144:T153">
    <cfRule type="cellIs" dxfId="42" priority="60" operator="equal">
      <formula>"zlý súčet"</formula>
    </cfRule>
  </conditionalFormatting>
  <conditionalFormatting sqref="B144:D153">
    <cfRule type="expression" dxfId="41" priority="59">
      <formula>Y144=1</formula>
    </cfRule>
  </conditionalFormatting>
  <conditionalFormatting sqref="T134:T143">
    <cfRule type="cellIs" dxfId="40" priority="57" operator="equal">
      <formula>"zlý súčet"</formula>
    </cfRule>
  </conditionalFormatting>
  <conditionalFormatting sqref="B134:D143">
    <cfRule type="expression" dxfId="39" priority="56">
      <formula>Y134=1</formula>
    </cfRule>
  </conditionalFormatting>
  <conditionalFormatting sqref="T124:T133">
    <cfRule type="cellIs" dxfId="38" priority="54" operator="equal">
      <formula>"zlý súčet"</formula>
    </cfRule>
  </conditionalFormatting>
  <conditionalFormatting sqref="B124:D133">
    <cfRule type="expression" dxfId="37" priority="53">
      <formula>Y124=1</formula>
    </cfRule>
  </conditionalFormatting>
  <conditionalFormatting sqref="T198:T201">
    <cfRule type="cellIs" dxfId="36" priority="48" operator="equal">
      <formula>"zlý súčet"</formula>
    </cfRule>
  </conditionalFormatting>
  <conditionalFormatting sqref="B198:D201">
    <cfRule type="expression" dxfId="35" priority="47">
      <formula>Y198=1</formula>
    </cfRule>
  </conditionalFormatting>
  <conditionalFormatting sqref="T184:T187">
    <cfRule type="cellIs" dxfId="34" priority="42" operator="equal">
      <formula>"zlý súčet"</formula>
    </cfRule>
  </conditionalFormatting>
  <conditionalFormatting sqref="B184:D187">
    <cfRule type="expression" dxfId="33" priority="41">
      <formula>Y184=1</formula>
    </cfRule>
  </conditionalFormatting>
  <conditionalFormatting sqref="T202:T211">
    <cfRule type="cellIs" dxfId="32" priority="51" operator="equal">
      <formula>"zlý súčet"</formula>
    </cfRule>
  </conditionalFormatting>
  <conditionalFormatting sqref="B202:D211">
    <cfRule type="expression" dxfId="31" priority="50">
      <formula>Y202=1</formula>
    </cfRule>
  </conditionalFormatting>
  <conditionalFormatting sqref="T188:T197">
    <cfRule type="cellIs" dxfId="30" priority="45" operator="equal">
      <formula>"zlý súčet"</formula>
    </cfRule>
  </conditionalFormatting>
  <conditionalFormatting sqref="B188:D197">
    <cfRule type="expression" dxfId="29" priority="44">
      <formula>Y188=1</formula>
    </cfRule>
  </conditionalFormatting>
  <conditionalFormatting sqref="T170:T173">
    <cfRule type="cellIs" dxfId="28" priority="36" operator="equal">
      <formula>"zlý súčet"</formula>
    </cfRule>
  </conditionalFormatting>
  <conditionalFormatting sqref="B170:D173">
    <cfRule type="expression" dxfId="27" priority="35">
      <formula>Y170=1</formula>
    </cfRule>
  </conditionalFormatting>
  <conditionalFormatting sqref="T174:T183">
    <cfRule type="cellIs" dxfId="26" priority="39" operator="equal">
      <formula>"zlý súčet"</formula>
    </cfRule>
  </conditionalFormatting>
  <conditionalFormatting sqref="B174:D183">
    <cfRule type="expression" dxfId="25" priority="38">
      <formula>Y174=1</formula>
    </cfRule>
  </conditionalFormatting>
  <conditionalFormatting sqref="G24:G223">
    <cfRule type="expression" dxfId="24" priority="31">
      <formula>AC24=1</formula>
    </cfRule>
  </conditionalFormatting>
  <conditionalFormatting sqref="K4">
    <cfRule type="cellIs" dxfId="23" priority="28" operator="equal">
      <formula>"vyberte oblasť a/alebo rok"</formula>
    </cfRule>
  </conditionalFormatting>
  <conditionalFormatting sqref="D4">
    <cfRule type="cellIs" dxfId="22" priority="25" operator="equal">
      <formula>""</formula>
    </cfRule>
    <cfRule type="cellIs" dxfId="21" priority="27" operator="equal">
      <formula>"vyberte oblasť"</formula>
    </cfRule>
  </conditionalFormatting>
  <conditionalFormatting sqref="S4:U4">
    <cfRule type="cellIs" dxfId="20" priority="21" operator="equal">
      <formula>"oblasť nie je financovaná z EURI"</formula>
    </cfRule>
  </conditionalFormatting>
  <conditionalFormatting sqref="J9">
    <cfRule type="cellIs" dxfId="19" priority="1" operator="equal">
      <formula>""</formula>
    </cfRule>
    <cfRule type="cellIs" dxfId="18" priority="19" operator="equal">
      <formula>"vyberte"</formula>
    </cfRule>
  </conditionalFormatting>
  <conditionalFormatting sqref="J10">
    <cfRule type="cellIs" dxfId="17" priority="18" operator="equal">
      <formula>"vyberte"</formula>
    </cfRule>
  </conditionalFormatting>
  <conditionalFormatting sqref="J8">
    <cfRule type="cellIs" dxfId="16" priority="3" operator="equal">
      <formula>""</formula>
    </cfRule>
    <cfRule type="cellIs" dxfId="15" priority="17" operator="equal">
      <formula>"vyberte"</formula>
    </cfRule>
  </conditionalFormatting>
  <conditionalFormatting sqref="F24:F223">
    <cfRule type="expression" dxfId="14" priority="6">
      <formula>AO24=1</formula>
    </cfRule>
    <cfRule type="expression" dxfId="13" priority="16">
      <formula>AI24=1</formula>
    </cfRule>
  </conditionalFormatting>
  <conditionalFormatting sqref="P4">
    <cfRule type="cellIs" dxfId="12" priority="14" operator="equal">
      <formula>"vyplnte červenooznačené bunky"</formula>
    </cfRule>
  </conditionalFormatting>
  <conditionalFormatting sqref="S24:S223">
    <cfRule type="expression" dxfId="11" priority="10">
      <formula>AM24=1</formula>
    </cfRule>
    <cfRule type="expression" dxfId="10" priority="13">
      <formula>AN24=1</formula>
    </cfRule>
  </conditionalFormatting>
  <conditionalFormatting sqref="P5">
    <cfRule type="cellIs" dxfId="9" priority="11" operator="equal">
      <formula>"zadajte žiadanú sumu do žlto označených buniek"</formula>
    </cfRule>
  </conditionalFormatting>
  <conditionalFormatting sqref="L6">
    <cfRule type="cellIs" dxfId="8" priority="7" operator="equal">
      <formula>"výška žiadanej sumy v červenooznačených bunkách je vyššia ako maximálna intenzita pomoci"</formula>
    </cfRule>
  </conditionalFormatting>
  <conditionalFormatting sqref="D52:D60 D36 D49">
    <cfRule type="expression" dxfId="7" priority="94">
      <formula>AA35=1</formula>
    </cfRule>
  </conditionalFormatting>
  <conditionalFormatting sqref="D51">
    <cfRule type="expression" dxfId="6" priority="95">
      <formula>#REF!=1</formula>
    </cfRule>
  </conditionalFormatting>
  <conditionalFormatting sqref="D35">
    <cfRule type="expression" dxfId="5" priority="97">
      <formula>AA33=1</formula>
    </cfRule>
  </conditionalFormatting>
  <conditionalFormatting sqref="D34 D47">
    <cfRule type="expression" dxfId="4" priority="99">
      <formula>#REF!=1</formula>
    </cfRule>
  </conditionalFormatting>
  <conditionalFormatting sqref="D33 D46">
    <cfRule type="expression" dxfId="3" priority="102">
      <formula>AA34=1</formula>
    </cfRule>
  </conditionalFormatting>
  <conditionalFormatting sqref="D48">
    <cfRule type="expression" dxfId="2" priority="105">
      <formula>#REF!=1</formula>
    </cfRule>
  </conditionalFormatting>
  <dataValidations count="8">
    <dataValidation allowBlank="1" showInputMessage="1" showErrorMessage="1" prompt="vyplnenie sa prejaví na všetkých hárkoch" sqref="D5" xr:uid="{00000000-0002-0000-0100-000000000000}"/>
    <dataValidation type="list" allowBlank="1" showInputMessage="1" showErrorMessage="1" sqref="J8:J10" xr:uid="{00000000-0002-0000-0100-000006000000}">
      <formula1>$Y$2:$Y$4</formula1>
    </dataValidation>
    <dataValidation type="list" allowBlank="1" showInputMessage="1" showErrorMessage="1" sqref="E24:E223" xr:uid="{00000000-0002-0000-0100-000007000000}">
      <formula1>$AA$10:$AA$12</formula1>
    </dataValidation>
    <dataValidation type="list" allowBlank="1" showInputMessage="1" showErrorMessage="1" sqref="F24:F223" xr:uid="{00000000-0002-0000-0100-000008000000}">
      <formula1>INDIRECT($AJ$24)</formula1>
    </dataValidation>
    <dataValidation type="whole" allowBlank="1" showInputMessage="1" showErrorMessage="1" sqref="D6:J6" xr:uid="{00000000-0002-0000-0100-000002000000}">
      <formula1>0</formula1>
      <formula2>99999999</formula2>
    </dataValidation>
    <dataValidation type="list" allowBlank="1" showInputMessage="1" showErrorMessage="1" sqref="K15" xr:uid="{00000000-0002-0000-0100-000003000000}">
      <formula1>$X$5:$X$7</formula1>
    </dataValidation>
    <dataValidation type="list" allowBlank="1" showInputMessage="1" showErrorMessage="1" sqref="D4" xr:uid="{00000000-0002-0000-0100-000005000000}">
      <formula1>$Y$14:$Y$16</formula1>
    </dataValidation>
    <dataValidation type="list" allowBlank="1" showInputMessage="1" showErrorMessage="1" sqref="G24:G223" xr:uid="{00000000-0002-0000-0100-000001000000}">
      <formula1>INDIRECT(W24)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60" fitToHeight="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pageSetUpPr fitToPage="1"/>
  </sheetPr>
  <dimension ref="A1:S19"/>
  <sheetViews>
    <sheetView zoomScaleNormal="100" workbookViewId="0">
      <selection activeCell="I19" sqref="I19"/>
    </sheetView>
  </sheetViews>
  <sheetFormatPr defaultRowHeight="12" x14ac:dyDescent="0.2"/>
  <cols>
    <col min="1" max="1" width="11.28515625" style="1" customWidth="1"/>
    <col min="2" max="2" width="20.5703125" style="1" bestFit="1" customWidth="1"/>
    <col min="3" max="14" width="10.7109375" style="1" customWidth="1"/>
    <col min="15" max="15" width="20.7109375" style="1" bestFit="1" customWidth="1"/>
    <col min="16" max="17" width="13.28515625" style="1" hidden="1" customWidth="1"/>
    <col min="18" max="18" width="19.85546875" style="1" hidden="1" customWidth="1"/>
    <col min="19" max="19" width="13.28515625" style="1" hidden="1" customWidth="1"/>
    <col min="20" max="20" width="13.28515625" style="1" customWidth="1"/>
    <col min="21" max="16384" width="9.140625" style="1"/>
  </cols>
  <sheetData>
    <row r="1" spans="1:19" x14ac:dyDescent="0.2">
      <c r="A1" s="2" t="s">
        <v>34</v>
      </c>
      <c r="B1" s="2"/>
    </row>
    <row r="2" spans="1:19" x14ac:dyDescent="0.2">
      <c r="A2" s="4" t="s">
        <v>14</v>
      </c>
      <c r="B2" s="4"/>
    </row>
    <row r="4" spans="1:19" ht="12.75" x14ac:dyDescent="0.2">
      <c r="A4" s="57" t="s">
        <v>43</v>
      </c>
      <c r="B4" s="199" t="str">
        <f>IF('rok 20XY-20XZ'!D5="","",TRANSPOSE('rok 20XY-20XZ'!D5))</f>
        <v/>
      </c>
      <c r="C4" s="199"/>
      <c r="D4" s="199"/>
      <c r="E4" s="199"/>
      <c r="F4" s="199"/>
      <c r="G4" s="199"/>
      <c r="H4" s="199"/>
      <c r="I4" s="199"/>
      <c r="J4" s="95"/>
      <c r="K4" s="95"/>
      <c r="L4" s="95"/>
    </row>
    <row r="5" spans="1:19" ht="12.75" x14ac:dyDescent="0.2">
      <c r="A5" s="57" t="s">
        <v>44</v>
      </c>
      <c r="B5" s="200" t="str">
        <f>IF('rok 20XY-20XZ'!D6="","",TRANSPOSE('rok 20XY-20XZ'!D6))</f>
        <v/>
      </c>
      <c r="C5" s="200"/>
      <c r="D5" s="200"/>
      <c r="E5" s="200"/>
      <c r="F5" s="200"/>
      <c r="G5" s="200"/>
      <c r="H5" s="200"/>
      <c r="I5" s="200"/>
      <c r="J5" s="96"/>
      <c r="K5" s="96"/>
      <c r="L5" s="96"/>
    </row>
    <row r="6" spans="1:19" ht="12.75" thickBot="1" x14ac:dyDescent="0.25"/>
    <row r="7" spans="1:19" ht="24.95" customHeight="1" thickBot="1" x14ac:dyDescent="0.25">
      <c r="A7" s="98" t="s">
        <v>15</v>
      </c>
      <c r="B7" s="93" t="s">
        <v>64</v>
      </c>
      <c r="C7" s="205" t="s">
        <v>16</v>
      </c>
      <c r="D7" s="206"/>
      <c r="E7" s="206"/>
      <c r="F7" s="206" t="s">
        <v>17</v>
      </c>
      <c r="G7" s="206"/>
      <c r="H7" s="206"/>
      <c r="I7" s="206" t="s">
        <v>18</v>
      </c>
      <c r="J7" s="206"/>
      <c r="K7" s="206"/>
      <c r="L7" s="206" t="s">
        <v>19</v>
      </c>
      <c r="M7" s="206"/>
      <c r="N7" s="218"/>
    </row>
    <row r="8" spans="1:19" ht="24.95" customHeight="1" x14ac:dyDescent="0.2">
      <c r="A8" s="211" t="str">
        <f>IF(OR('rok 20XY-20XZ'!K15="vyberte rok",'rok 20XY-20XZ'!K15=""),"",'rok 20XY-20XZ'!K15)</f>
        <v/>
      </c>
      <c r="B8" s="97" t="str">
        <f>IF($A$8="","",R8)</f>
        <v/>
      </c>
      <c r="C8" s="207" t="str">
        <f>IF(OR(A8="",'rok 20XY-20XZ'!D4="",'rok 20XY-20XZ'!D4="vyberte"),"",SUMIFS('rok 20XY-20XZ'!$K$24:$K$223,'rok 20XY-20XZ'!$E$24:$E$223,$R$8))</f>
        <v/>
      </c>
      <c r="D8" s="207"/>
      <c r="E8" s="207"/>
      <c r="F8" s="219"/>
      <c r="G8" s="219"/>
      <c r="H8" s="219"/>
      <c r="I8" s="207" t="str">
        <f>IF(OR($A$8="",C8=""),"",C8-F8)</f>
        <v/>
      </c>
      <c r="J8" s="207"/>
      <c r="K8" s="207"/>
      <c r="L8" s="201" t="str">
        <f>IF(OR($A$8="",C8=""),"",IF(C8=0,0,F8/C8))</f>
        <v/>
      </c>
      <c r="M8" s="201"/>
      <c r="N8" s="202"/>
      <c r="O8" s="99"/>
      <c r="P8" s="1">
        <f>IF(AND(C8="",B8=""),0,IF(OR('rok 20XY-20XZ'!J4="",'rok 20XY-20XZ'!$J$4="vyberte"),0,'rok 20XY-20XZ'!$J$4=""))</f>
        <v>0</v>
      </c>
      <c r="Q8" s="1">
        <f>IF(F8&gt;C8,1,0)</f>
        <v>0</v>
      </c>
      <c r="R8" s="75" t="s">
        <v>51</v>
      </c>
    </row>
    <row r="9" spans="1:19" ht="24.95" customHeight="1" x14ac:dyDescent="0.2">
      <c r="A9" s="212"/>
      <c r="B9" s="94" t="str">
        <f>IF($A$8="","",R9)</f>
        <v/>
      </c>
      <c r="C9" s="208" t="str">
        <f>IF(OR(A8="",'rok 20XY-20XZ'!D4="",'rok 20XY-20XZ'!D4="vyberte"),"",SUMIFS('rok 20XY-20XZ'!$K$24:$K$223,'rok 20XY-20XZ'!$E$24:$E$223,$R$9))</f>
        <v/>
      </c>
      <c r="D9" s="208"/>
      <c r="E9" s="208"/>
      <c r="F9" s="213"/>
      <c r="G9" s="213"/>
      <c r="H9" s="213"/>
      <c r="I9" s="207" t="str">
        <f>IF(OR($A$8="",C9=""),"",C9-F9)</f>
        <v/>
      </c>
      <c r="J9" s="207"/>
      <c r="K9" s="207"/>
      <c r="L9" s="201" t="str">
        <f>IF(OR($A$8="",C9=""),"",IF(C9=0,0,F9/C9))</f>
        <v/>
      </c>
      <c r="M9" s="201"/>
      <c r="N9" s="202"/>
      <c r="O9" s="99"/>
      <c r="P9" s="1">
        <f>IF(AND(C9="",B9=""),0,IF(OR('rok 20XY-20XZ'!J5="",'rok 20XY-20XZ'!$J$4="vyberte"),0,'rok 20XY-20XZ'!$J$4=""))</f>
        <v>0</v>
      </c>
      <c r="Q9" s="1">
        <f t="shared" ref="Q9:Q11" si="0">IF(F9&gt;C9,1,0)</f>
        <v>0</v>
      </c>
      <c r="R9" s="75" t="s">
        <v>52</v>
      </c>
    </row>
    <row r="10" spans="1:19" ht="24.95" customHeight="1" x14ac:dyDescent="0.2">
      <c r="A10" s="209" t="str">
        <f>IF('rok 20XY-20XZ'!L15="","",'rok 20XY-20XZ'!L15)</f>
        <v/>
      </c>
      <c r="B10" s="94" t="str">
        <f>IF($A$10="","",R8)</f>
        <v/>
      </c>
      <c r="C10" s="207" t="str">
        <f>IF(OR(A10="",'rok 20XY-20XZ'!D4="",'rok 20XY-20XZ'!D4="vyberte"),"",SUMIFS('rok 20XY-20XZ'!$L$24:$L$223,'rok 20XY-20XZ'!$E$24:$E$223,$R$8))</f>
        <v/>
      </c>
      <c r="D10" s="207"/>
      <c r="E10" s="207"/>
      <c r="F10" s="213"/>
      <c r="G10" s="213"/>
      <c r="H10" s="213"/>
      <c r="I10" s="208" t="str">
        <f>IF(OR($A$10="",C10=""),"",C10-F10)</f>
        <v/>
      </c>
      <c r="J10" s="208"/>
      <c r="K10" s="208"/>
      <c r="L10" s="203" t="str">
        <f>IF(OR($A$10="",C10=""),"",IF(C10=0,0,F10/C10))</f>
        <v/>
      </c>
      <c r="M10" s="203"/>
      <c r="N10" s="204"/>
      <c r="P10" s="1">
        <f>IF(AND(C10="",B10=""),0,IF(OR('rok 20XY-20XZ'!J8="",'rok 20XY-20XZ'!$J$4="vyberte"),0,'rok 20XY-20XZ'!$J$4=""))</f>
        <v>0</v>
      </c>
      <c r="Q10" s="1">
        <f t="shared" si="0"/>
        <v>0</v>
      </c>
    </row>
    <row r="11" spans="1:19" ht="24.95" customHeight="1" thickBot="1" x14ac:dyDescent="0.25">
      <c r="A11" s="210"/>
      <c r="B11" s="94" t="str">
        <f>IF($A$10="","",R9)</f>
        <v/>
      </c>
      <c r="C11" s="208" t="str">
        <f>IF(OR(A10="",'rok 20XY-20XZ'!D4="",'rok 20XY-20XZ'!D4="vyberte"),"",SUMIFS('rok 20XY-20XZ'!$L$24:$L$223,'rok 20XY-20XZ'!$E$24:$E$223,$R$9))</f>
        <v/>
      </c>
      <c r="D11" s="208"/>
      <c r="E11" s="208"/>
      <c r="F11" s="213"/>
      <c r="G11" s="213"/>
      <c r="H11" s="213"/>
      <c r="I11" s="208" t="str">
        <f>IF(OR($A$10="",C11=""),"",C11-F11)</f>
        <v/>
      </c>
      <c r="J11" s="208"/>
      <c r="K11" s="208"/>
      <c r="L11" s="203" t="str">
        <f>IF(OR($A$10="",C11=""),"",IF(C11=0,0,F11/C11))</f>
        <v/>
      </c>
      <c r="M11" s="203"/>
      <c r="N11" s="204"/>
      <c r="P11" s="1">
        <f>IF(AND(C11="",B11=""),0,IF(OR('rok 20XY-20XZ'!J9="",'rok 20XY-20XZ'!$J$4="vyberte"),0,'rok 20XY-20XZ'!$J$4=""))</f>
        <v>0</v>
      </c>
      <c r="Q11" s="1">
        <f t="shared" si="0"/>
        <v>0</v>
      </c>
    </row>
    <row r="12" spans="1:19" ht="24.95" customHeight="1" thickBot="1" x14ac:dyDescent="0.25">
      <c r="A12" s="98" t="s">
        <v>6</v>
      </c>
      <c r="B12" s="93"/>
      <c r="C12" s="217">
        <f>SUM(C8:E11)</f>
        <v>0</v>
      </c>
      <c r="D12" s="216"/>
      <c r="E12" s="216"/>
      <c r="F12" s="216">
        <f>SUM(F8:H11)</f>
        <v>0</v>
      </c>
      <c r="G12" s="216"/>
      <c r="H12" s="216"/>
      <c r="I12" s="216">
        <f>SUM(I8:K11)</f>
        <v>0</v>
      </c>
      <c r="J12" s="216"/>
      <c r="K12" s="216"/>
      <c r="L12" s="214">
        <f>IF(C12=0,0,F12/C12)</f>
        <v>0</v>
      </c>
      <c r="M12" s="214"/>
      <c r="N12" s="215"/>
    </row>
    <row r="14" spans="1:19" x14ac:dyDescent="0.2">
      <c r="R14" s="1">
        <v>55</v>
      </c>
      <c r="S14" s="1">
        <v>55</v>
      </c>
    </row>
    <row r="16" spans="1:19" ht="15" customHeight="1" x14ac:dyDescent="0.2">
      <c r="A16" s="3"/>
      <c r="B16" s="3"/>
      <c r="F16" s="56"/>
      <c r="G16" s="3"/>
    </row>
    <row r="17" spans="1:7" ht="15" customHeight="1" x14ac:dyDescent="0.2">
      <c r="A17" s="3"/>
      <c r="B17" s="3"/>
      <c r="F17" s="56"/>
      <c r="G17" s="3"/>
    </row>
    <row r="18" spans="1:7" ht="15" customHeight="1" x14ac:dyDescent="0.2">
      <c r="A18" s="3"/>
      <c r="B18" s="3"/>
      <c r="F18" s="56"/>
      <c r="G18" s="3"/>
    </row>
    <row r="19" spans="1:7" ht="15" customHeight="1" x14ac:dyDescent="0.2">
      <c r="A19" s="3"/>
      <c r="B19" s="3"/>
      <c r="F19" s="56"/>
      <c r="G19" s="3"/>
    </row>
  </sheetData>
  <dataConsolidate/>
  <mergeCells count="28">
    <mergeCell ref="L12:N12"/>
    <mergeCell ref="I12:K12"/>
    <mergeCell ref="F12:H12"/>
    <mergeCell ref="C12:E12"/>
    <mergeCell ref="L7:N7"/>
    <mergeCell ref="L8:N8"/>
    <mergeCell ref="L10:N10"/>
    <mergeCell ref="I7:K7"/>
    <mergeCell ref="I8:K8"/>
    <mergeCell ref="I10:K10"/>
    <mergeCell ref="I9:K9"/>
    <mergeCell ref="I11:K11"/>
    <mergeCell ref="F7:H7"/>
    <mergeCell ref="F8:H8"/>
    <mergeCell ref="A10:A11"/>
    <mergeCell ref="C9:E9"/>
    <mergeCell ref="A8:A9"/>
    <mergeCell ref="F9:H9"/>
    <mergeCell ref="F11:H11"/>
    <mergeCell ref="F10:H10"/>
    <mergeCell ref="C10:E10"/>
    <mergeCell ref="B4:I4"/>
    <mergeCell ref="B5:I5"/>
    <mergeCell ref="L9:N9"/>
    <mergeCell ref="L11:N11"/>
    <mergeCell ref="C7:E7"/>
    <mergeCell ref="C8:E8"/>
    <mergeCell ref="C11:E11"/>
  </mergeCells>
  <conditionalFormatting sqref="F8:H11">
    <cfRule type="expression" dxfId="1" priority="3">
      <formula>Q8=1</formula>
    </cfRule>
    <cfRule type="expression" dxfId="0" priority="4">
      <formula>P8=1</formula>
    </cfRule>
  </conditionalFormatting>
  <dataValidations disablePrompts="1" count="1">
    <dataValidation allowBlank="1" showInputMessage="1" showErrorMessage="1" prompt="Vypĺňa sa na hárku rok 20XY-20XZ" sqref="B4:B5 J4:L5" xr:uid="{00000000-0002-0000-0200-000000000000}"/>
  </dataValidations>
  <printOptions horizontalCentered="1"/>
  <pageMargins left="0.19685039370078741" right="0.19685039370078741" top="0.59055118110236227" bottom="0.59055118110236227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/>
  <dimension ref="A1:N14"/>
  <sheetViews>
    <sheetView zoomScaleNormal="100" workbookViewId="0">
      <selection activeCell="G56" sqref="G56"/>
    </sheetView>
  </sheetViews>
  <sheetFormatPr defaultRowHeight="12" x14ac:dyDescent="0.2"/>
  <cols>
    <col min="1" max="1" width="12.28515625" style="1" customWidth="1"/>
    <col min="2" max="13" width="10.7109375" style="1" customWidth="1"/>
    <col min="14" max="14" width="15.140625" style="1" customWidth="1"/>
    <col min="15" max="16384" width="9.140625" style="1"/>
  </cols>
  <sheetData>
    <row r="1" spans="1:14" x14ac:dyDescent="0.2">
      <c r="A1" s="2" t="s">
        <v>35</v>
      </c>
    </row>
    <row r="2" spans="1:14" x14ac:dyDescent="0.2">
      <c r="A2" s="2" t="s">
        <v>33</v>
      </c>
    </row>
    <row r="4" spans="1:14" x14ac:dyDescent="0.2">
      <c r="B4" s="58" t="s">
        <v>43</v>
      </c>
      <c r="C4" s="226" t="str">
        <f>IF('rok 20XY-20XZ'!D5="","",TRANSPOSE('rok 20XY-20XZ'!D5))</f>
        <v/>
      </c>
      <c r="D4" s="226"/>
      <c r="E4" s="226"/>
      <c r="F4" s="226"/>
      <c r="G4" s="226"/>
      <c r="H4" s="226"/>
      <c r="I4" s="226"/>
    </row>
    <row r="5" spans="1:14" x14ac:dyDescent="0.2">
      <c r="B5" s="58" t="s">
        <v>44</v>
      </c>
      <c r="C5" s="227" t="str">
        <f>IF('rok 20XY-20XZ'!D6="","",TRANSPOSE('rok 20XY-20XZ'!D6))</f>
        <v/>
      </c>
      <c r="D5" s="227"/>
      <c r="E5" s="227"/>
      <c r="F5" s="227"/>
      <c r="G5" s="227"/>
      <c r="H5" s="227"/>
      <c r="I5" s="227"/>
    </row>
    <row r="6" spans="1:14" ht="12.75" thickBot="1" x14ac:dyDescent="0.25"/>
    <row r="7" spans="1:14" ht="24.95" customHeight="1" x14ac:dyDescent="0.2">
      <c r="A7" s="222" t="s">
        <v>15</v>
      </c>
      <c r="B7" s="220" t="s">
        <v>45</v>
      </c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4" t="s">
        <v>32</v>
      </c>
    </row>
    <row r="8" spans="1:14" ht="24.95" customHeight="1" thickBot="1" x14ac:dyDescent="0.25">
      <c r="A8" s="223"/>
      <c r="B8" s="64" t="s">
        <v>20</v>
      </c>
      <c r="C8" s="50" t="s">
        <v>21</v>
      </c>
      <c r="D8" s="50" t="s">
        <v>22</v>
      </c>
      <c r="E8" s="50" t="s">
        <v>23</v>
      </c>
      <c r="F8" s="50" t="s">
        <v>24</v>
      </c>
      <c r="G8" s="50" t="s">
        <v>25</v>
      </c>
      <c r="H8" s="50" t="s">
        <v>26</v>
      </c>
      <c r="I8" s="50" t="s">
        <v>27</v>
      </c>
      <c r="J8" s="50" t="s">
        <v>28</v>
      </c>
      <c r="K8" s="50" t="s">
        <v>29</v>
      </c>
      <c r="L8" s="50" t="s">
        <v>30</v>
      </c>
      <c r="M8" s="50" t="s">
        <v>31</v>
      </c>
      <c r="N8" s="225"/>
    </row>
    <row r="9" spans="1:14" ht="24.95" customHeight="1" x14ac:dyDescent="0.2">
      <c r="A9" s="51" t="str">
        <f>IF(OR('rok 20XY-20XZ'!K15="vyberte rok",'rok 20XY-20XZ'!K15=""),"",'rok 20XY-20XZ'!K15)</f>
        <v/>
      </c>
      <c r="B9" s="65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>
        <f>SUM(B9:M9)</f>
        <v>0</v>
      </c>
    </row>
    <row r="10" spans="1:14" ht="24.95" customHeight="1" x14ac:dyDescent="0.2">
      <c r="A10" s="51" t="str">
        <f>IF('rok 20XY-20XZ'!L15="","",'rok 20XY-20XZ'!L15)</f>
        <v/>
      </c>
      <c r="B10" s="65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3">
        <f>SUM(B10:M10)</f>
        <v>0</v>
      </c>
    </row>
    <row r="11" spans="1:14" ht="24.95" customHeight="1" thickBot="1" x14ac:dyDescent="0.25">
      <c r="A11" s="67" t="s">
        <v>6</v>
      </c>
      <c r="B11" s="66">
        <f t="shared" ref="B11:M11" si="0">SUM(B9:B10)</f>
        <v>0</v>
      </c>
      <c r="C11" s="54">
        <f t="shared" si="0"/>
        <v>0</v>
      </c>
      <c r="D11" s="54">
        <f t="shared" si="0"/>
        <v>0</v>
      </c>
      <c r="E11" s="54">
        <f t="shared" si="0"/>
        <v>0</v>
      </c>
      <c r="F11" s="54">
        <f t="shared" si="0"/>
        <v>0</v>
      </c>
      <c r="G11" s="54">
        <f t="shared" si="0"/>
        <v>0</v>
      </c>
      <c r="H11" s="54">
        <f t="shared" si="0"/>
        <v>0</v>
      </c>
      <c r="I11" s="54">
        <f t="shared" si="0"/>
        <v>0</v>
      </c>
      <c r="J11" s="54">
        <f t="shared" si="0"/>
        <v>0</v>
      </c>
      <c r="K11" s="54">
        <f t="shared" si="0"/>
        <v>0</v>
      </c>
      <c r="L11" s="54">
        <f t="shared" si="0"/>
        <v>0</v>
      </c>
      <c r="M11" s="54">
        <f t="shared" si="0"/>
        <v>0</v>
      </c>
      <c r="N11" s="55">
        <f t="shared" ref="N11" si="1">SUM(B11:M11)</f>
        <v>0</v>
      </c>
    </row>
    <row r="12" spans="1:14" ht="24.95" customHeight="1" x14ac:dyDescent="0.2"/>
    <row r="13" spans="1:14" ht="24.95" customHeight="1" x14ac:dyDescent="0.2"/>
    <row r="14" spans="1:14" ht="24.95" customHeight="1" x14ac:dyDescent="0.2"/>
  </sheetData>
  <mergeCells count="5">
    <mergeCell ref="B7:M7"/>
    <mergeCell ref="A7:A8"/>
    <mergeCell ref="N7:N8"/>
    <mergeCell ref="C4:I4"/>
    <mergeCell ref="C5:I5"/>
  </mergeCells>
  <dataValidations count="1">
    <dataValidation allowBlank="1" showInputMessage="1" showErrorMessage="1" prompt="Vypĺňa sa na hárku rok 20XY-20XZ" sqref="C4:I5" xr:uid="{00000000-0002-0000-0300-000000000000}"/>
  </dataValidation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r:id="rId1"/>
  <ignoredErrors>
    <ignoredError sqref="N9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__1_k_ZoNFP_tabulkova_cast_aktualizacia_3" edit="true"/>
    <f:field ref="objsubject" par="" text="" edit="true"/>
    <f:field ref="objcreatedby" par="" text="Kužma, Emil, Ing."/>
    <f:field ref="objcreatedat" par="" date="2022-06-15T12:01:52" text="15.6.2022 12:01:52"/>
    <f:field ref="objchangedby" par="" text="Ševc, Martin, Ing."/>
    <f:field ref="objmodifiedat" par="" date="2022-06-15T12:47:49" text="15.6.2022 12:47:49"/>
    <f:field ref="doc_FSCFOLIO_1_1001_FieldDocumentNumber" par="" text=""/>
    <f:field ref="doc_FSCFOLIO_1_1001_FieldSubject" par="" text=""/>
    <f:field ref="FSCFOLIO_1_1001_FieldCurrentUser" par="" text="Ing. Emil Kužma"/>
    <f:field ref="CCAPRECONFIG_15_1001_Objektname" par="" text="priloha__1_k_ZoNFP_tabulkova_cast_aktualizacia_3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Hárok1</vt:lpstr>
      <vt:lpstr>rok 20XY-20XZ</vt:lpstr>
      <vt:lpstr>Intenzita pomoci</vt:lpstr>
      <vt:lpstr>Harmonogram</vt:lpstr>
      <vt:lpstr>eko</vt:lpstr>
      <vt:lpstr>ŠRV</vt:lpstr>
      <vt:lpstr>ŽV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2024-10-02T11:15:12Z</cp:lastPrinted>
  <dcterms:created xsi:type="dcterms:W3CDTF">2015-04-10T04:36:35Z</dcterms:created>
  <dcterms:modified xsi:type="dcterms:W3CDTF">2024-10-25T08:28:58Z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PPA@103.510:zaz_fileresporg_addrstreet">
    <vt:lpwstr/>
  </property>
  <property fmtid="{D5CDD505-2E9C-101B-9397-08002B2CF9AE}" pid="3" name="FSC#SKPPA@103.510:zaz_fileresporg_addrzipcode">
    <vt:lpwstr/>
  </property>
  <property fmtid="{D5CDD505-2E9C-101B-9397-08002B2CF9AE}" pid="4" name="FSC#SKPPA@103.510:zaz_fileresporg_addrcity">
    <vt:lpwstr/>
  </property>
  <property fmtid="{D5CDD505-2E9C-101B-9397-08002B2CF9AE}" pid="5" name="FSC#SKEDITIONREG@103.510:a_acceptor">
    <vt:lpwstr/>
  </property>
  <property fmtid="{D5CDD505-2E9C-101B-9397-08002B2CF9AE}" pid="6" name="FSC#SKEDITIONREG@103.510:a_clearedat">
    <vt:lpwstr/>
  </property>
  <property fmtid="{D5CDD505-2E9C-101B-9397-08002B2CF9AE}" pid="7" name="FSC#SKEDITIONREG@103.510:a_clearedby">
    <vt:lpwstr/>
  </property>
  <property fmtid="{D5CDD505-2E9C-101B-9397-08002B2CF9AE}" pid="8" name="FSC#SKEDITIONREG@103.510:a_comm">
    <vt:lpwstr/>
  </property>
  <property fmtid="{D5CDD505-2E9C-101B-9397-08002B2CF9AE}" pid="9" name="FSC#SKEDITIONREG@103.510:a_decisionattachments">
    <vt:lpwstr/>
  </property>
  <property fmtid="{D5CDD505-2E9C-101B-9397-08002B2CF9AE}" pid="10" name="FSC#SKEDITIONREG@103.510:a_deliveredat">
    <vt:lpwstr/>
  </property>
  <property fmtid="{D5CDD505-2E9C-101B-9397-08002B2CF9AE}" pid="11" name="FSC#SKEDITIONREG@103.510:a_delivery">
    <vt:lpwstr/>
  </property>
  <property fmtid="{D5CDD505-2E9C-101B-9397-08002B2CF9AE}" pid="12" name="FSC#SKEDITIONREG@103.510:a_extension">
    <vt:lpwstr/>
  </property>
  <property fmtid="{D5CDD505-2E9C-101B-9397-08002B2CF9AE}" pid="13" name="FSC#SKEDITIONREG@103.510:a_filenumber">
    <vt:lpwstr/>
  </property>
  <property fmtid="{D5CDD505-2E9C-101B-9397-08002B2CF9AE}" pid="14" name="FSC#SKEDITIONREG@103.510:a_fileresponsible">
    <vt:lpwstr/>
  </property>
  <property fmtid="{D5CDD505-2E9C-101B-9397-08002B2CF9AE}" pid="15" name="FSC#SKEDITIONREG@103.510:a_fileresporg">
    <vt:lpwstr/>
  </property>
  <property fmtid="{D5CDD505-2E9C-101B-9397-08002B2CF9AE}" pid="16" name="FSC#SKEDITIONREG@103.510:a_fileresporg_email_OU">
    <vt:lpwstr/>
  </property>
  <property fmtid="{D5CDD505-2E9C-101B-9397-08002B2CF9AE}" pid="17" name="FSC#SKEDITIONREG@103.510:a_fileresporg_emailaddress">
    <vt:lpwstr/>
  </property>
  <property fmtid="{D5CDD505-2E9C-101B-9397-08002B2CF9AE}" pid="18" name="FSC#SKEDITIONREG@103.510:a_fileresporg_fax">
    <vt:lpwstr/>
  </property>
  <property fmtid="{D5CDD505-2E9C-101B-9397-08002B2CF9AE}" pid="19" name="FSC#SKEDITIONREG@103.510:a_fileresporg_fax_OU">
    <vt:lpwstr/>
  </property>
  <property fmtid="{D5CDD505-2E9C-101B-9397-08002B2CF9AE}" pid="20" name="FSC#SKEDITIONREG@103.510:a_fileresporg_function">
    <vt:lpwstr/>
  </property>
  <property fmtid="{D5CDD505-2E9C-101B-9397-08002B2CF9AE}" pid="21" name="FSC#SKEDITIONREG@103.510:a_fileresporg_function_OU">
    <vt:lpwstr/>
  </property>
  <property fmtid="{D5CDD505-2E9C-101B-9397-08002B2CF9AE}" pid="22" name="FSC#SKEDITIONREG@103.510:a_fileresporg_head">
    <vt:lpwstr/>
  </property>
  <property fmtid="{D5CDD505-2E9C-101B-9397-08002B2CF9AE}" pid="23" name="FSC#SKEDITIONREG@103.510:a_fileresporg_head_OU">
    <vt:lpwstr/>
  </property>
  <property fmtid="{D5CDD505-2E9C-101B-9397-08002B2CF9AE}" pid="24" name="FSC#SKEDITIONREG@103.510:a_fileresporg_OU">
    <vt:lpwstr/>
  </property>
  <property fmtid="{D5CDD505-2E9C-101B-9397-08002B2CF9AE}" pid="25" name="FSC#SKEDITIONREG@103.510:a_fileresporg_phone">
    <vt:lpwstr/>
  </property>
  <property fmtid="{D5CDD505-2E9C-101B-9397-08002B2CF9AE}" pid="26" name="FSC#SKEDITIONREG@103.510:a_fileresporg_phone_OU">
    <vt:lpwstr/>
  </property>
  <property fmtid="{D5CDD505-2E9C-101B-9397-08002B2CF9AE}" pid="27" name="FSC#SKEDITIONREG@103.510:a_incattachments">
    <vt:lpwstr/>
  </property>
  <property fmtid="{D5CDD505-2E9C-101B-9397-08002B2CF9AE}" pid="28" name="FSC#SKEDITIONREG@103.510:a_incnr">
    <vt:lpwstr/>
  </property>
  <property fmtid="{D5CDD505-2E9C-101B-9397-08002B2CF9AE}" pid="29" name="FSC#SKEDITIONREG@103.510:a_objcreatedstr">
    <vt:lpwstr/>
  </property>
  <property fmtid="{D5CDD505-2E9C-101B-9397-08002B2CF9AE}" pid="30" name="FSC#SKEDITIONREG@103.510:a_ordernumber">
    <vt:lpwstr/>
  </property>
  <property fmtid="{D5CDD505-2E9C-101B-9397-08002B2CF9AE}" pid="31" name="FSC#SKEDITIONREG@103.510:a_oursign">
    <vt:lpwstr/>
  </property>
  <property fmtid="{D5CDD505-2E9C-101B-9397-08002B2CF9AE}" pid="32" name="FSC#SKEDITIONREG@103.510:a_sendersign">
    <vt:lpwstr/>
  </property>
  <property fmtid="{D5CDD505-2E9C-101B-9397-08002B2CF9AE}" pid="33" name="FSC#SKEDITIONREG@103.510:a_shortou">
    <vt:lpwstr/>
  </property>
  <property fmtid="{D5CDD505-2E9C-101B-9397-08002B2CF9AE}" pid="34" name="FSC#SKEDITIONREG@103.510:a_testsalutation">
    <vt:lpwstr/>
  </property>
  <property fmtid="{D5CDD505-2E9C-101B-9397-08002B2CF9AE}" pid="35" name="FSC#SKEDITIONREG@103.510:a_validfrom">
    <vt:lpwstr/>
  </property>
  <property fmtid="{D5CDD505-2E9C-101B-9397-08002B2CF9AE}" pid="36" name="FSC#SKEDITIONREG@103.510:as_activity">
    <vt:lpwstr/>
  </property>
  <property fmtid="{D5CDD505-2E9C-101B-9397-08002B2CF9AE}" pid="37" name="FSC#SKEDITIONREG@103.510:as_docdate">
    <vt:lpwstr/>
  </property>
  <property fmtid="{D5CDD505-2E9C-101B-9397-08002B2CF9AE}" pid="38" name="FSC#SKEDITIONREG@103.510:as_establishdate">
    <vt:lpwstr/>
  </property>
  <property fmtid="{D5CDD505-2E9C-101B-9397-08002B2CF9AE}" pid="39" name="FSC#SKEDITIONREG@103.510:as_fileresphead">
    <vt:lpwstr/>
  </property>
  <property fmtid="{D5CDD505-2E9C-101B-9397-08002B2CF9AE}" pid="40" name="FSC#SKEDITIONREG@103.510:as_filerespheadfnct">
    <vt:lpwstr/>
  </property>
  <property fmtid="{D5CDD505-2E9C-101B-9397-08002B2CF9AE}" pid="41" name="FSC#SKEDITIONREG@103.510:as_fileresponsible">
    <vt:lpwstr/>
  </property>
  <property fmtid="{D5CDD505-2E9C-101B-9397-08002B2CF9AE}" pid="42" name="FSC#SKEDITIONREG@103.510:as_filesubj">
    <vt:lpwstr/>
  </property>
  <property fmtid="{D5CDD505-2E9C-101B-9397-08002B2CF9AE}" pid="43" name="FSC#SKEDITIONREG@103.510:as_objname">
    <vt:lpwstr/>
  </property>
  <property fmtid="{D5CDD505-2E9C-101B-9397-08002B2CF9AE}" pid="44" name="FSC#SKEDITIONREG@103.510:as_ou">
    <vt:lpwstr/>
  </property>
  <property fmtid="{D5CDD505-2E9C-101B-9397-08002B2CF9AE}" pid="45" name="FSC#SKEDITIONREG@103.510:as_owner">
    <vt:lpwstr>Ing. Emil Kužma</vt:lpwstr>
  </property>
  <property fmtid="{D5CDD505-2E9C-101B-9397-08002B2CF9AE}" pid="46" name="FSC#SKEDITIONREG@103.510:as_phonelink">
    <vt:lpwstr/>
  </property>
  <property fmtid="{D5CDD505-2E9C-101B-9397-08002B2CF9AE}" pid="47" name="FSC#SKEDITIONREG@103.510:oz_externAdr">
    <vt:lpwstr/>
  </property>
  <property fmtid="{D5CDD505-2E9C-101B-9397-08002B2CF9AE}" pid="48" name="FSC#SKEDITIONREG@103.510:a_depositperiod">
    <vt:lpwstr/>
  </property>
  <property fmtid="{D5CDD505-2E9C-101B-9397-08002B2CF9AE}" pid="49" name="FSC#SKEDITIONREG@103.510:a_disposestate">
    <vt:lpwstr/>
  </property>
  <property fmtid="{D5CDD505-2E9C-101B-9397-08002B2CF9AE}" pid="50" name="FSC#SKEDITIONREG@103.510:a_fileresponsiblefnct">
    <vt:lpwstr/>
  </property>
  <property fmtid="{D5CDD505-2E9C-101B-9397-08002B2CF9AE}" pid="51" name="FSC#SKEDITIONREG@103.510:a_fileresporg_position">
    <vt:lpwstr/>
  </property>
  <property fmtid="{D5CDD505-2E9C-101B-9397-08002B2CF9AE}" pid="52" name="FSC#SKEDITIONREG@103.510:a_fileresporg_position_OU">
    <vt:lpwstr/>
  </property>
  <property fmtid="{D5CDD505-2E9C-101B-9397-08002B2CF9AE}" pid="53" name="FSC#SKEDITIONREG@103.510:a_osobnecislosprac">
    <vt:lpwstr/>
  </property>
  <property fmtid="{D5CDD505-2E9C-101B-9397-08002B2CF9AE}" pid="54" name="FSC#SKEDITIONREG@103.510:a_registrysign">
    <vt:lpwstr/>
  </property>
  <property fmtid="{D5CDD505-2E9C-101B-9397-08002B2CF9AE}" pid="55" name="FSC#SKEDITIONREG@103.510:a_subfileatt">
    <vt:lpwstr/>
  </property>
  <property fmtid="{D5CDD505-2E9C-101B-9397-08002B2CF9AE}" pid="56" name="FSC#SKEDITIONREG@103.510:as_filesubjall">
    <vt:lpwstr/>
  </property>
  <property fmtid="{D5CDD505-2E9C-101B-9397-08002B2CF9AE}" pid="57" name="FSC#SKEDITIONREG@103.510:CreatedAt">
    <vt:lpwstr>15. 6. 2022, 12:01</vt:lpwstr>
  </property>
  <property fmtid="{D5CDD505-2E9C-101B-9397-08002B2CF9AE}" pid="58" name="FSC#SKEDITIONREG@103.510:curruserrolegroup">
    <vt:lpwstr>Odbor metodiky</vt:lpwstr>
  </property>
  <property fmtid="{D5CDD505-2E9C-101B-9397-08002B2CF9AE}" pid="59" name="FSC#SKEDITIONREG@103.510:currusersubst">
    <vt:lpwstr>Ing. Emil Kužma</vt:lpwstr>
  </property>
  <property fmtid="{D5CDD505-2E9C-101B-9397-08002B2CF9AE}" pid="60" name="FSC#SKEDITIONREG@103.510:emailsprac">
    <vt:lpwstr/>
  </property>
  <property fmtid="{D5CDD505-2E9C-101B-9397-08002B2CF9AE}" pid="61" name="FSC#SKEDITIONREG@103.510:ms_VyskladaniePoznamok">
    <vt:lpwstr/>
  </property>
  <property fmtid="{D5CDD505-2E9C-101B-9397-08002B2CF9AE}" pid="62" name="FSC#SKEDITIONREG@103.510:oumlname_fnct">
    <vt:lpwstr/>
  </property>
  <property fmtid="{D5CDD505-2E9C-101B-9397-08002B2CF9AE}" pid="63" name="FSC#SKEDITIONREG@103.510:sk_org_city">
    <vt:lpwstr>Bratislava-Ružinov</vt:lpwstr>
  </property>
  <property fmtid="{D5CDD505-2E9C-101B-9397-08002B2CF9AE}" pid="64" name="FSC#SKEDITIONREG@103.510:sk_org_dic">
    <vt:lpwstr>SK2021781630</vt:lpwstr>
  </property>
  <property fmtid="{D5CDD505-2E9C-101B-9397-08002B2CF9AE}" pid="65" name="FSC#SKEDITIONREG@103.510:sk_org_email">
    <vt:lpwstr>mailto:vladimir.mizur@apa.sk</vt:lpwstr>
  </property>
  <property fmtid="{D5CDD505-2E9C-101B-9397-08002B2CF9AE}" pid="66" name="FSC#SKEDITIONREG@103.510:sk_org_fax">
    <vt:lpwstr/>
  </property>
  <property fmtid="{D5CDD505-2E9C-101B-9397-08002B2CF9AE}" pid="67" name="FSC#SKEDITIONREG@103.510:sk_org_fullname">
    <vt:lpwstr>Pôdohospodárska platobná agentúra</vt:lpwstr>
  </property>
  <property fmtid="{D5CDD505-2E9C-101B-9397-08002B2CF9AE}" pid="68" name="FSC#SKEDITIONREG@103.510:sk_org_ico">
    <vt:lpwstr>30794323</vt:lpwstr>
  </property>
  <property fmtid="{D5CDD505-2E9C-101B-9397-08002B2CF9AE}" pid="69" name="FSC#SKEDITIONREG@103.510:sk_org_phone">
    <vt:lpwstr>+421918612135</vt:lpwstr>
  </property>
  <property fmtid="{D5CDD505-2E9C-101B-9397-08002B2CF9AE}" pid="70" name="FSC#SKEDITIONREG@103.510:sk_org_shortname">
    <vt:lpwstr/>
  </property>
  <property fmtid="{D5CDD505-2E9C-101B-9397-08002B2CF9AE}" pid="71" name="FSC#SKEDITIONREG@103.510:sk_org_state">
    <vt:lpwstr>Bratislava II</vt:lpwstr>
  </property>
  <property fmtid="{D5CDD505-2E9C-101B-9397-08002B2CF9AE}" pid="72" name="FSC#SKEDITIONREG@103.510:sk_org_street">
    <vt:lpwstr>Hraničná 4826</vt:lpwstr>
  </property>
  <property fmtid="{D5CDD505-2E9C-101B-9397-08002B2CF9AE}" pid="73" name="FSC#SKEDITIONREG@103.510:sk_org_zip">
    <vt:lpwstr>815 26</vt:lpwstr>
  </property>
  <property fmtid="{D5CDD505-2E9C-101B-9397-08002B2CF9AE}" pid="74" name="FSC#SKEDITIONREG@103.510:viz_clearedat">
    <vt:lpwstr/>
  </property>
  <property fmtid="{D5CDD505-2E9C-101B-9397-08002B2CF9AE}" pid="75" name="FSC#SKEDITIONREG@103.510:viz_clearedby">
    <vt:lpwstr/>
  </property>
  <property fmtid="{D5CDD505-2E9C-101B-9397-08002B2CF9AE}" pid="76" name="FSC#SKEDITIONREG@103.510:viz_comm">
    <vt:lpwstr/>
  </property>
  <property fmtid="{D5CDD505-2E9C-101B-9397-08002B2CF9AE}" pid="77" name="FSC#SKEDITIONREG@103.510:viz_decisionattachments">
    <vt:lpwstr/>
  </property>
  <property fmtid="{D5CDD505-2E9C-101B-9397-08002B2CF9AE}" pid="78" name="FSC#SKEDITIONREG@103.510:viz_deliveredat">
    <vt:lpwstr/>
  </property>
  <property fmtid="{D5CDD505-2E9C-101B-9397-08002B2CF9AE}" pid="79" name="FSC#SKEDITIONREG@103.510:viz_delivery">
    <vt:lpwstr/>
  </property>
  <property fmtid="{D5CDD505-2E9C-101B-9397-08002B2CF9AE}" pid="80" name="FSC#SKEDITIONREG@103.510:viz_extension">
    <vt:lpwstr/>
  </property>
  <property fmtid="{D5CDD505-2E9C-101B-9397-08002B2CF9AE}" pid="81" name="FSC#SKEDITIONREG@103.510:viz_filenumber">
    <vt:lpwstr/>
  </property>
  <property fmtid="{D5CDD505-2E9C-101B-9397-08002B2CF9AE}" pid="82" name="FSC#SKEDITIONREG@103.510:viz_fileresponsible">
    <vt:lpwstr/>
  </property>
  <property fmtid="{D5CDD505-2E9C-101B-9397-08002B2CF9AE}" pid="83" name="FSC#SKEDITIONREG@103.510:viz_fileresporg">
    <vt:lpwstr/>
  </property>
  <property fmtid="{D5CDD505-2E9C-101B-9397-08002B2CF9AE}" pid="84" name="FSC#SKEDITIONREG@103.510:viz_fileresporg_email_OU">
    <vt:lpwstr/>
  </property>
  <property fmtid="{D5CDD505-2E9C-101B-9397-08002B2CF9AE}" pid="85" name="FSC#SKEDITIONREG@103.510:viz_fileresporg_emailaddress">
    <vt:lpwstr/>
  </property>
  <property fmtid="{D5CDD505-2E9C-101B-9397-08002B2CF9AE}" pid="86" name="FSC#SKEDITIONREG@103.510:viz_fileresporg_fax">
    <vt:lpwstr/>
  </property>
  <property fmtid="{D5CDD505-2E9C-101B-9397-08002B2CF9AE}" pid="87" name="FSC#SKEDITIONREG@103.510:viz_fileresporg_fax_OU">
    <vt:lpwstr/>
  </property>
  <property fmtid="{D5CDD505-2E9C-101B-9397-08002B2CF9AE}" pid="88" name="FSC#SKEDITIONREG@103.510:viz_fileresporg_function">
    <vt:lpwstr/>
  </property>
  <property fmtid="{D5CDD505-2E9C-101B-9397-08002B2CF9AE}" pid="89" name="FSC#SKEDITIONREG@103.510:viz_fileresporg_function_OU">
    <vt:lpwstr/>
  </property>
  <property fmtid="{D5CDD505-2E9C-101B-9397-08002B2CF9AE}" pid="90" name="FSC#SKEDITIONREG@103.510:viz_fileresporg_head">
    <vt:lpwstr/>
  </property>
  <property fmtid="{D5CDD505-2E9C-101B-9397-08002B2CF9AE}" pid="91" name="FSC#SKEDITIONREG@103.510:viz_fileresporg_head_OU">
    <vt:lpwstr/>
  </property>
  <property fmtid="{D5CDD505-2E9C-101B-9397-08002B2CF9AE}" pid="92" name="FSC#SKEDITIONREG@103.510:viz_fileresporg_longname">
    <vt:lpwstr/>
  </property>
  <property fmtid="{D5CDD505-2E9C-101B-9397-08002B2CF9AE}" pid="93" name="FSC#SKEDITIONREG@103.510:viz_fileresporg_mesto">
    <vt:lpwstr/>
  </property>
  <property fmtid="{D5CDD505-2E9C-101B-9397-08002B2CF9AE}" pid="94" name="FSC#SKEDITIONREG@103.510:viz_fileresporg_odbor">
    <vt:lpwstr/>
  </property>
  <property fmtid="{D5CDD505-2E9C-101B-9397-08002B2CF9AE}" pid="95" name="FSC#SKEDITIONREG@103.510:viz_fileresporg_odbor_function">
    <vt:lpwstr/>
  </property>
  <property fmtid="{D5CDD505-2E9C-101B-9397-08002B2CF9AE}" pid="96" name="FSC#SKEDITIONREG@103.510:viz_fileresporg_odbor_head">
    <vt:lpwstr/>
  </property>
  <property fmtid="{D5CDD505-2E9C-101B-9397-08002B2CF9AE}" pid="97" name="FSC#SKEDITIONREG@103.510:viz_fileresporg_OU">
    <vt:lpwstr/>
  </property>
  <property fmtid="{D5CDD505-2E9C-101B-9397-08002B2CF9AE}" pid="98" name="FSC#SKEDITIONREG@103.510:viz_fileresporg_phone">
    <vt:lpwstr/>
  </property>
  <property fmtid="{D5CDD505-2E9C-101B-9397-08002B2CF9AE}" pid="99" name="FSC#SKEDITIONREG@103.510:viz_fileresporg_phone_OU">
    <vt:lpwstr/>
  </property>
  <property fmtid="{D5CDD505-2E9C-101B-9397-08002B2CF9AE}" pid="100" name="FSC#SKEDITIONREG@103.510:viz_fileresporg_position">
    <vt:lpwstr/>
  </property>
  <property fmtid="{D5CDD505-2E9C-101B-9397-08002B2CF9AE}" pid="101" name="FSC#SKEDITIONREG@103.510:viz_fileresporg_position_OU">
    <vt:lpwstr/>
  </property>
  <property fmtid="{D5CDD505-2E9C-101B-9397-08002B2CF9AE}" pid="102" name="FSC#SKEDITIONREG@103.510:viz_fileresporg_psc">
    <vt:lpwstr/>
  </property>
  <property fmtid="{D5CDD505-2E9C-101B-9397-08002B2CF9AE}" pid="103" name="FSC#SKEDITIONREG@103.510:viz_fileresporg_sekcia">
    <vt:lpwstr/>
  </property>
  <property fmtid="{D5CDD505-2E9C-101B-9397-08002B2CF9AE}" pid="104" name="FSC#SKEDITIONREG@103.510:viz_fileresporg_sekcia_function">
    <vt:lpwstr/>
  </property>
  <property fmtid="{D5CDD505-2E9C-101B-9397-08002B2CF9AE}" pid="105" name="FSC#SKEDITIONREG@103.510:viz_fileresporg_sekcia_head">
    <vt:lpwstr/>
  </property>
  <property fmtid="{D5CDD505-2E9C-101B-9397-08002B2CF9AE}" pid="106" name="FSC#SKEDITIONREG@103.510:viz_fileresporg_stat">
    <vt:lpwstr/>
  </property>
  <property fmtid="{D5CDD505-2E9C-101B-9397-08002B2CF9AE}" pid="107" name="FSC#SKEDITIONREG@103.510:viz_fileresporg_ulica">
    <vt:lpwstr/>
  </property>
  <property fmtid="{D5CDD505-2E9C-101B-9397-08002B2CF9AE}" pid="108" name="FSC#SKEDITIONREG@103.510:viz_fileresporgknazov">
    <vt:lpwstr/>
  </property>
  <property fmtid="{D5CDD505-2E9C-101B-9397-08002B2CF9AE}" pid="109" name="FSC#SKEDITIONREG@103.510:viz_filesubj">
    <vt:lpwstr/>
  </property>
  <property fmtid="{D5CDD505-2E9C-101B-9397-08002B2CF9AE}" pid="110" name="FSC#SKEDITIONREG@103.510:viz_incattachments">
    <vt:lpwstr/>
  </property>
  <property fmtid="{D5CDD505-2E9C-101B-9397-08002B2CF9AE}" pid="111" name="FSC#SKEDITIONREG@103.510:viz_incnr">
    <vt:lpwstr/>
  </property>
  <property fmtid="{D5CDD505-2E9C-101B-9397-08002B2CF9AE}" pid="112" name="FSC#SKEDITIONREG@103.510:viz_intletterrecivers">
    <vt:lpwstr/>
  </property>
  <property fmtid="{D5CDD505-2E9C-101B-9397-08002B2CF9AE}" pid="113" name="FSC#SKEDITIONREG@103.510:viz_objcreatedstr">
    <vt:lpwstr/>
  </property>
  <property fmtid="{D5CDD505-2E9C-101B-9397-08002B2CF9AE}" pid="114" name="FSC#SKEDITIONREG@103.510:viz_ordernumber">
    <vt:lpwstr/>
  </property>
  <property fmtid="{D5CDD505-2E9C-101B-9397-08002B2CF9AE}" pid="115" name="FSC#SKEDITIONREG@103.510:viz_oursign">
    <vt:lpwstr/>
  </property>
  <property fmtid="{D5CDD505-2E9C-101B-9397-08002B2CF9AE}" pid="116" name="FSC#SKEDITIONREG@103.510:viz_responseto_createdby">
    <vt:lpwstr/>
  </property>
  <property fmtid="{D5CDD505-2E9C-101B-9397-08002B2CF9AE}" pid="117" name="FSC#SKEDITIONREG@103.510:viz_sendersign">
    <vt:lpwstr/>
  </property>
  <property fmtid="{D5CDD505-2E9C-101B-9397-08002B2CF9AE}" pid="118" name="FSC#SKEDITIONREG@103.510:viz_shortfileresporg">
    <vt:lpwstr/>
  </property>
  <property fmtid="{D5CDD505-2E9C-101B-9397-08002B2CF9AE}" pid="119" name="FSC#SKEDITIONREG@103.510:viz_tel_number">
    <vt:lpwstr/>
  </property>
  <property fmtid="{D5CDD505-2E9C-101B-9397-08002B2CF9AE}" pid="120" name="FSC#SKEDITIONREG@103.510:viz_tel_number2">
    <vt:lpwstr/>
  </property>
  <property fmtid="{D5CDD505-2E9C-101B-9397-08002B2CF9AE}" pid="121" name="FSC#SKEDITIONREG@103.510:viz_testsalutation">
    <vt:lpwstr/>
  </property>
  <property fmtid="{D5CDD505-2E9C-101B-9397-08002B2CF9AE}" pid="122" name="FSC#SKEDITIONREG@103.510:viz_validfrom">
    <vt:lpwstr/>
  </property>
  <property fmtid="{D5CDD505-2E9C-101B-9397-08002B2CF9AE}" pid="123" name="FSC#SKEDITIONREG@103.510:zaznam_jeden_adresat">
    <vt:lpwstr/>
  </property>
  <property fmtid="{D5CDD505-2E9C-101B-9397-08002B2CF9AE}" pid="124" name="FSC#SKEDITIONREG@103.510:zaznam_vnut_adresati_1">
    <vt:lpwstr/>
  </property>
  <property fmtid="{D5CDD505-2E9C-101B-9397-08002B2CF9AE}" pid="125" name="FSC#SKEDITIONREG@103.510:zaznam_vnut_adresati_2">
    <vt:lpwstr/>
  </property>
  <property fmtid="{D5CDD505-2E9C-101B-9397-08002B2CF9AE}" pid="126" name="FSC#SKEDITIONREG@103.510:zaznam_vnut_adresati_3">
    <vt:lpwstr/>
  </property>
  <property fmtid="{D5CDD505-2E9C-101B-9397-08002B2CF9AE}" pid="127" name="FSC#SKEDITIONREG@103.510:zaznam_vnut_adresati_4">
    <vt:lpwstr/>
  </property>
  <property fmtid="{D5CDD505-2E9C-101B-9397-08002B2CF9AE}" pid="128" name="FSC#SKEDITIONREG@103.510:zaznam_vnut_adresati_5">
    <vt:lpwstr/>
  </property>
  <property fmtid="{D5CDD505-2E9C-101B-9397-08002B2CF9AE}" pid="129" name="FSC#SKEDITIONREG@103.510:zaznam_vnut_adresati_6">
    <vt:lpwstr/>
  </property>
  <property fmtid="{D5CDD505-2E9C-101B-9397-08002B2CF9AE}" pid="130" name="FSC#SKEDITIONREG@103.510:zaznam_vnut_adresati_7">
    <vt:lpwstr/>
  </property>
  <property fmtid="{D5CDD505-2E9C-101B-9397-08002B2CF9AE}" pid="131" name="FSC#SKEDITIONREG@103.510:zaznam_vnut_adresati_8">
    <vt:lpwstr/>
  </property>
  <property fmtid="{D5CDD505-2E9C-101B-9397-08002B2CF9AE}" pid="132" name="FSC#SKEDITIONREG@103.510:zaznam_vnut_adresati_9">
    <vt:lpwstr/>
  </property>
  <property fmtid="{D5CDD505-2E9C-101B-9397-08002B2CF9AE}" pid="133" name="FSC#SKEDITIONREG@103.510:zaznam_vnut_adresati_10">
    <vt:lpwstr/>
  </property>
  <property fmtid="{D5CDD505-2E9C-101B-9397-08002B2CF9AE}" pid="134" name="FSC#SKEDITIONREG@103.510:zaznam_vnut_adresati_11">
    <vt:lpwstr/>
  </property>
  <property fmtid="{D5CDD505-2E9C-101B-9397-08002B2CF9AE}" pid="135" name="FSC#SKEDITIONREG@103.510:zaznam_vnut_adresati_12">
    <vt:lpwstr/>
  </property>
  <property fmtid="{D5CDD505-2E9C-101B-9397-08002B2CF9AE}" pid="136" name="FSC#SKEDITIONREG@103.510:zaznam_vnut_adresati_13">
    <vt:lpwstr/>
  </property>
  <property fmtid="{D5CDD505-2E9C-101B-9397-08002B2CF9AE}" pid="137" name="FSC#SKEDITIONREG@103.510:zaznam_vnut_adresati_14">
    <vt:lpwstr/>
  </property>
  <property fmtid="{D5CDD505-2E9C-101B-9397-08002B2CF9AE}" pid="138" name="FSC#SKEDITIONREG@103.510:zaznam_vnut_adresati_15">
    <vt:lpwstr/>
  </property>
  <property fmtid="{D5CDD505-2E9C-101B-9397-08002B2CF9AE}" pid="139" name="FSC#SKEDITIONREG@103.510:zaznam_vnut_adresati_16">
    <vt:lpwstr/>
  </property>
  <property fmtid="{D5CDD505-2E9C-101B-9397-08002B2CF9AE}" pid="140" name="FSC#SKEDITIONREG@103.510:zaznam_vnut_adresati_17">
    <vt:lpwstr/>
  </property>
  <property fmtid="{D5CDD505-2E9C-101B-9397-08002B2CF9AE}" pid="141" name="FSC#SKEDITIONREG@103.510:zaznam_vnut_adresati_18">
    <vt:lpwstr/>
  </property>
  <property fmtid="{D5CDD505-2E9C-101B-9397-08002B2CF9AE}" pid="142" name="FSC#SKEDITIONREG@103.510:zaznam_vnut_adresati_19">
    <vt:lpwstr/>
  </property>
  <property fmtid="{D5CDD505-2E9C-101B-9397-08002B2CF9AE}" pid="143" name="FSC#SKEDITIONREG@103.510:zaznam_vnut_adresati_20">
    <vt:lpwstr/>
  </property>
  <property fmtid="{D5CDD505-2E9C-101B-9397-08002B2CF9AE}" pid="144" name="FSC#SKEDITIONREG@103.510:zaznam_vnut_adresati_21">
    <vt:lpwstr/>
  </property>
  <property fmtid="{D5CDD505-2E9C-101B-9397-08002B2CF9AE}" pid="145" name="FSC#SKEDITIONREG@103.510:zaznam_vnut_adresati_22">
    <vt:lpwstr/>
  </property>
  <property fmtid="{D5CDD505-2E9C-101B-9397-08002B2CF9AE}" pid="146" name="FSC#SKEDITIONREG@103.510:zaznam_vnut_adresati_23">
    <vt:lpwstr/>
  </property>
  <property fmtid="{D5CDD505-2E9C-101B-9397-08002B2CF9AE}" pid="147" name="FSC#SKEDITIONREG@103.510:zaznam_vnut_adresati_24">
    <vt:lpwstr/>
  </property>
  <property fmtid="{D5CDD505-2E9C-101B-9397-08002B2CF9AE}" pid="148" name="FSC#SKEDITIONREG@103.510:zaznam_vnut_adresati_25">
    <vt:lpwstr/>
  </property>
  <property fmtid="{D5CDD505-2E9C-101B-9397-08002B2CF9AE}" pid="149" name="FSC#SKEDITIONREG@103.510:zaznam_vnut_adresati_26">
    <vt:lpwstr/>
  </property>
  <property fmtid="{D5CDD505-2E9C-101B-9397-08002B2CF9AE}" pid="150" name="FSC#SKEDITIONREG@103.510:zaznam_vnut_adresati_27">
    <vt:lpwstr/>
  </property>
  <property fmtid="{D5CDD505-2E9C-101B-9397-08002B2CF9AE}" pid="151" name="FSC#SKEDITIONREG@103.510:zaznam_vnut_adresati_28">
    <vt:lpwstr/>
  </property>
  <property fmtid="{D5CDD505-2E9C-101B-9397-08002B2CF9AE}" pid="152" name="FSC#SKEDITIONREG@103.510:zaznam_vnut_adresati_29">
    <vt:lpwstr/>
  </property>
  <property fmtid="{D5CDD505-2E9C-101B-9397-08002B2CF9AE}" pid="153" name="FSC#SKEDITIONREG@103.510:zaznam_vnut_adresati_30">
    <vt:lpwstr/>
  </property>
  <property fmtid="{D5CDD505-2E9C-101B-9397-08002B2CF9AE}" pid="154" name="FSC#SKEDITIONREG@103.510:zaznam_vnut_adresati_31">
    <vt:lpwstr/>
  </property>
  <property fmtid="{D5CDD505-2E9C-101B-9397-08002B2CF9AE}" pid="155" name="FSC#SKEDITIONREG@103.510:zaznam_vnut_adresati_32">
    <vt:lpwstr/>
  </property>
  <property fmtid="{D5CDD505-2E9C-101B-9397-08002B2CF9AE}" pid="156" name="FSC#SKEDITIONREG@103.510:zaznam_vnut_adresati_33">
    <vt:lpwstr/>
  </property>
  <property fmtid="{D5CDD505-2E9C-101B-9397-08002B2CF9AE}" pid="157" name="FSC#SKEDITIONREG@103.510:zaznam_vnut_adresati_34">
    <vt:lpwstr/>
  </property>
  <property fmtid="{D5CDD505-2E9C-101B-9397-08002B2CF9AE}" pid="158" name="FSC#SKEDITIONREG@103.510:zaznam_vnut_adresati_35">
    <vt:lpwstr/>
  </property>
  <property fmtid="{D5CDD505-2E9C-101B-9397-08002B2CF9AE}" pid="159" name="FSC#SKEDITIONREG@103.510:zaznam_vnut_adresati_36">
    <vt:lpwstr/>
  </property>
  <property fmtid="{D5CDD505-2E9C-101B-9397-08002B2CF9AE}" pid="160" name="FSC#SKEDITIONREG@103.510:zaznam_vnut_adresati_37">
    <vt:lpwstr/>
  </property>
  <property fmtid="{D5CDD505-2E9C-101B-9397-08002B2CF9AE}" pid="161" name="FSC#SKEDITIONREG@103.510:zaznam_vnut_adresati_38">
    <vt:lpwstr/>
  </property>
  <property fmtid="{D5CDD505-2E9C-101B-9397-08002B2CF9AE}" pid="162" name="FSC#SKEDITIONREG@103.510:zaznam_vnut_adresati_39">
    <vt:lpwstr/>
  </property>
  <property fmtid="{D5CDD505-2E9C-101B-9397-08002B2CF9AE}" pid="163" name="FSC#SKEDITIONREG@103.510:zaznam_vnut_adresati_40">
    <vt:lpwstr/>
  </property>
  <property fmtid="{D5CDD505-2E9C-101B-9397-08002B2CF9AE}" pid="164" name="FSC#SKEDITIONREG@103.510:zaznam_vnut_adresati_41">
    <vt:lpwstr/>
  </property>
  <property fmtid="{D5CDD505-2E9C-101B-9397-08002B2CF9AE}" pid="165" name="FSC#SKEDITIONREG@103.510:zaznam_vnut_adresati_42">
    <vt:lpwstr/>
  </property>
  <property fmtid="{D5CDD505-2E9C-101B-9397-08002B2CF9AE}" pid="166" name="FSC#SKEDITIONREG@103.510:zaznam_vnut_adresati_43">
    <vt:lpwstr/>
  </property>
  <property fmtid="{D5CDD505-2E9C-101B-9397-08002B2CF9AE}" pid="167" name="FSC#SKEDITIONREG@103.510:zaznam_vnut_adresati_44">
    <vt:lpwstr/>
  </property>
  <property fmtid="{D5CDD505-2E9C-101B-9397-08002B2CF9AE}" pid="168" name="FSC#SKEDITIONREG@103.510:zaznam_vnut_adresati_45">
    <vt:lpwstr/>
  </property>
  <property fmtid="{D5CDD505-2E9C-101B-9397-08002B2CF9AE}" pid="169" name="FSC#SKEDITIONREG@103.510:zaznam_vnut_adresati_46">
    <vt:lpwstr/>
  </property>
  <property fmtid="{D5CDD505-2E9C-101B-9397-08002B2CF9AE}" pid="170" name="FSC#SKEDITIONREG@103.510:zaznam_vnut_adresati_47">
    <vt:lpwstr/>
  </property>
  <property fmtid="{D5CDD505-2E9C-101B-9397-08002B2CF9AE}" pid="171" name="FSC#SKEDITIONREG@103.510:zaznam_vnut_adresati_48">
    <vt:lpwstr/>
  </property>
  <property fmtid="{D5CDD505-2E9C-101B-9397-08002B2CF9AE}" pid="172" name="FSC#SKEDITIONREG@103.510:zaznam_vnut_adresati_49">
    <vt:lpwstr/>
  </property>
  <property fmtid="{D5CDD505-2E9C-101B-9397-08002B2CF9AE}" pid="173" name="FSC#SKEDITIONREG@103.510:zaznam_vnut_adresati_50">
    <vt:lpwstr/>
  </property>
  <property fmtid="{D5CDD505-2E9C-101B-9397-08002B2CF9AE}" pid="174" name="FSC#SKEDITIONREG@103.510:zaznam_vnut_adresati_51">
    <vt:lpwstr/>
  </property>
  <property fmtid="{D5CDD505-2E9C-101B-9397-08002B2CF9AE}" pid="175" name="FSC#SKEDITIONREG@103.510:zaznam_vnut_adresati_52">
    <vt:lpwstr/>
  </property>
  <property fmtid="{D5CDD505-2E9C-101B-9397-08002B2CF9AE}" pid="176" name="FSC#SKEDITIONREG@103.510:zaznam_vnut_adresati_53">
    <vt:lpwstr/>
  </property>
  <property fmtid="{D5CDD505-2E9C-101B-9397-08002B2CF9AE}" pid="177" name="FSC#SKEDITIONREG@103.510:zaznam_vnut_adresati_54">
    <vt:lpwstr/>
  </property>
  <property fmtid="{D5CDD505-2E9C-101B-9397-08002B2CF9AE}" pid="178" name="FSC#SKEDITIONREG@103.510:zaznam_vnut_adresati_55">
    <vt:lpwstr/>
  </property>
  <property fmtid="{D5CDD505-2E9C-101B-9397-08002B2CF9AE}" pid="179" name="FSC#SKEDITIONREG@103.510:zaznam_vnut_adresati_56">
    <vt:lpwstr/>
  </property>
  <property fmtid="{D5CDD505-2E9C-101B-9397-08002B2CF9AE}" pid="180" name="FSC#SKEDITIONREG@103.510:zaznam_vnut_adresati_57">
    <vt:lpwstr/>
  </property>
  <property fmtid="{D5CDD505-2E9C-101B-9397-08002B2CF9AE}" pid="181" name="FSC#SKEDITIONREG@103.510:zaznam_vnut_adresati_58">
    <vt:lpwstr/>
  </property>
  <property fmtid="{D5CDD505-2E9C-101B-9397-08002B2CF9AE}" pid="182" name="FSC#SKEDITIONREG@103.510:zaznam_vnut_adresati_59">
    <vt:lpwstr/>
  </property>
  <property fmtid="{D5CDD505-2E9C-101B-9397-08002B2CF9AE}" pid="183" name="FSC#SKEDITIONREG@103.510:zaznam_vnut_adresati_60">
    <vt:lpwstr/>
  </property>
  <property fmtid="{D5CDD505-2E9C-101B-9397-08002B2CF9AE}" pid="184" name="FSC#SKEDITIONREG@103.510:zaznam_vnut_adresati_61">
    <vt:lpwstr/>
  </property>
  <property fmtid="{D5CDD505-2E9C-101B-9397-08002B2CF9AE}" pid="185" name="FSC#SKEDITIONREG@103.510:zaznam_vnut_adresati_62">
    <vt:lpwstr/>
  </property>
  <property fmtid="{D5CDD505-2E9C-101B-9397-08002B2CF9AE}" pid="186" name="FSC#SKEDITIONREG@103.510:zaznam_vnut_adresati_63">
    <vt:lpwstr/>
  </property>
  <property fmtid="{D5CDD505-2E9C-101B-9397-08002B2CF9AE}" pid="187" name="FSC#SKEDITIONREG@103.510:zaznam_vnut_adresati_64">
    <vt:lpwstr/>
  </property>
  <property fmtid="{D5CDD505-2E9C-101B-9397-08002B2CF9AE}" pid="188" name="FSC#SKEDITIONREG@103.510:zaznam_vnut_adresati_65">
    <vt:lpwstr/>
  </property>
  <property fmtid="{D5CDD505-2E9C-101B-9397-08002B2CF9AE}" pid="189" name="FSC#SKEDITIONREG@103.510:zaznam_vnut_adresati_66">
    <vt:lpwstr/>
  </property>
  <property fmtid="{D5CDD505-2E9C-101B-9397-08002B2CF9AE}" pid="190" name="FSC#SKEDITIONREG@103.510:zaznam_vnut_adresati_67">
    <vt:lpwstr/>
  </property>
  <property fmtid="{D5CDD505-2E9C-101B-9397-08002B2CF9AE}" pid="191" name="FSC#SKEDITIONREG@103.510:zaznam_vnut_adresati_68">
    <vt:lpwstr/>
  </property>
  <property fmtid="{D5CDD505-2E9C-101B-9397-08002B2CF9AE}" pid="192" name="FSC#SKEDITIONREG@103.510:zaznam_vnut_adresati_69">
    <vt:lpwstr/>
  </property>
  <property fmtid="{D5CDD505-2E9C-101B-9397-08002B2CF9AE}" pid="193" name="FSC#SKEDITIONREG@103.510:zaznam_vnut_adresati_70">
    <vt:lpwstr/>
  </property>
  <property fmtid="{D5CDD505-2E9C-101B-9397-08002B2CF9AE}" pid="194" name="FSC#SKEDITIONREG@103.510:zaznam_vonk_adresati_1">
    <vt:lpwstr/>
  </property>
  <property fmtid="{D5CDD505-2E9C-101B-9397-08002B2CF9AE}" pid="195" name="FSC#SKEDITIONREG@103.510:zaznam_vonk_adresati_2">
    <vt:lpwstr/>
  </property>
  <property fmtid="{D5CDD505-2E9C-101B-9397-08002B2CF9AE}" pid="196" name="FSC#SKEDITIONREG@103.510:zaznam_vonk_adresati_3">
    <vt:lpwstr/>
  </property>
  <property fmtid="{D5CDD505-2E9C-101B-9397-08002B2CF9AE}" pid="197" name="FSC#SKEDITIONREG@103.510:zaznam_vonk_adresati_4">
    <vt:lpwstr/>
  </property>
  <property fmtid="{D5CDD505-2E9C-101B-9397-08002B2CF9AE}" pid="198" name="FSC#SKEDITIONREG@103.510:zaznam_vonk_adresati_5">
    <vt:lpwstr/>
  </property>
  <property fmtid="{D5CDD505-2E9C-101B-9397-08002B2CF9AE}" pid="199" name="FSC#SKEDITIONREG@103.510:zaznam_vonk_adresati_6">
    <vt:lpwstr/>
  </property>
  <property fmtid="{D5CDD505-2E9C-101B-9397-08002B2CF9AE}" pid="200" name="FSC#SKEDITIONREG@103.510:zaznam_vonk_adresati_7">
    <vt:lpwstr/>
  </property>
  <property fmtid="{D5CDD505-2E9C-101B-9397-08002B2CF9AE}" pid="201" name="FSC#SKEDITIONREG@103.510:zaznam_vonk_adresati_8">
    <vt:lpwstr/>
  </property>
  <property fmtid="{D5CDD505-2E9C-101B-9397-08002B2CF9AE}" pid="202" name="FSC#SKEDITIONREG@103.510:zaznam_vonk_adresati_9">
    <vt:lpwstr/>
  </property>
  <property fmtid="{D5CDD505-2E9C-101B-9397-08002B2CF9AE}" pid="203" name="FSC#SKEDITIONREG@103.510:zaznam_vonk_adresati_10">
    <vt:lpwstr/>
  </property>
  <property fmtid="{D5CDD505-2E9C-101B-9397-08002B2CF9AE}" pid="204" name="FSC#SKEDITIONREG@103.510:zaznam_vonk_adresati_11">
    <vt:lpwstr/>
  </property>
  <property fmtid="{D5CDD505-2E9C-101B-9397-08002B2CF9AE}" pid="205" name="FSC#SKEDITIONREG@103.510:zaznam_vonk_adresati_12">
    <vt:lpwstr/>
  </property>
  <property fmtid="{D5CDD505-2E9C-101B-9397-08002B2CF9AE}" pid="206" name="FSC#SKEDITIONREG@103.510:zaznam_vonk_adresati_13">
    <vt:lpwstr/>
  </property>
  <property fmtid="{D5CDD505-2E9C-101B-9397-08002B2CF9AE}" pid="207" name="FSC#SKEDITIONREG@103.510:zaznam_vonk_adresati_14">
    <vt:lpwstr/>
  </property>
  <property fmtid="{D5CDD505-2E9C-101B-9397-08002B2CF9AE}" pid="208" name="FSC#SKEDITIONREG@103.510:zaznam_vonk_adresati_15">
    <vt:lpwstr/>
  </property>
  <property fmtid="{D5CDD505-2E9C-101B-9397-08002B2CF9AE}" pid="209" name="FSC#SKEDITIONREG@103.510:zaznam_vonk_adresati_16">
    <vt:lpwstr/>
  </property>
  <property fmtid="{D5CDD505-2E9C-101B-9397-08002B2CF9AE}" pid="210" name="FSC#SKEDITIONREG@103.510:zaznam_vonk_adresati_17">
    <vt:lpwstr/>
  </property>
  <property fmtid="{D5CDD505-2E9C-101B-9397-08002B2CF9AE}" pid="211" name="FSC#SKEDITIONREG@103.510:zaznam_vonk_adresati_18">
    <vt:lpwstr/>
  </property>
  <property fmtid="{D5CDD505-2E9C-101B-9397-08002B2CF9AE}" pid="212" name="FSC#SKEDITIONREG@103.510:zaznam_vonk_adresati_19">
    <vt:lpwstr/>
  </property>
  <property fmtid="{D5CDD505-2E9C-101B-9397-08002B2CF9AE}" pid="213" name="FSC#SKEDITIONREG@103.510:zaznam_vonk_adresati_20">
    <vt:lpwstr/>
  </property>
  <property fmtid="{D5CDD505-2E9C-101B-9397-08002B2CF9AE}" pid="214" name="FSC#SKEDITIONREG@103.510:zaznam_vonk_adresati_21">
    <vt:lpwstr/>
  </property>
  <property fmtid="{D5CDD505-2E9C-101B-9397-08002B2CF9AE}" pid="215" name="FSC#SKEDITIONREG@103.510:zaznam_vonk_adresati_22">
    <vt:lpwstr/>
  </property>
  <property fmtid="{D5CDD505-2E9C-101B-9397-08002B2CF9AE}" pid="216" name="FSC#SKEDITIONREG@103.510:zaznam_vonk_adresati_23">
    <vt:lpwstr/>
  </property>
  <property fmtid="{D5CDD505-2E9C-101B-9397-08002B2CF9AE}" pid="217" name="FSC#SKEDITIONREG@103.510:zaznam_vonk_adresati_24">
    <vt:lpwstr/>
  </property>
  <property fmtid="{D5CDD505-2E9C-101B-9397-08002B2CF9AE}" pid="218" name="FSC#SKEDITIONREG@103.510:zaznam_vonk_adresati_25">
    <vt:lpwstr/>
  </property>
  <property fmtid="{D5CDD505-2E9C-101B-9397-08002B2CF9AE}" pid="219" name="FSC#SKEDITIONREG@103.510:zaznam_vonk_adresati_26">
    <vt:lpwstr/>
  </property>
  <property fmtid="{D5CDD505-2E9C-101B-9397-08002B2CF9AE}" pid="220" name="FSC#SKEDITIONREG@103.510:zaznam_vonk_adresati_27">
    <vt:lpwstr/>
  </property>
  <property fmtid="{D5CDD505-2E9C-101B-9397-08002B2CF9AE}" pid="221" name="FSC#SKEDITIONREG@103.510:zaznam_vonk_adresati_28">
    <vt:lpwstr/>
  </property>
  <property fmtid="{D5CDD505-2E9C-101B-9397-08002B2CF9AE}" pid="222" name="FSC#SKEDITIONREG@103.510:zaznam_vonk_adresati_29">
    <vt:lpwstr/>
  </property>
  <property fmtid="{D5CDD505-2E9C-101B-9397-08002B2CF9AE}" pid="223" name="FSC#SKEDITIONREG@103.510:zaznam_vonk_adresati_30">
    <vt:lpwstr/>
  </property>
  <property fmtid="{D5CDD505-2E9C-101B-9397-08002B2CF9AE}" pid="224" name="FSC#SKEDITIONREG@103.510:zaznam_vonk_adresati_31">
    <vt:lpwstr/>
  </property>
  <property fmtid="{D5CDD505-2E9C-101B-9397-08002B2CF9AE}" pid="225" name="FSC#SKEDITIONREG@103.510:zaznam_vonk_adresati_32">
    <vt:lpwstr/>
  </property>
  <property fmtid="{D5CDD505-2E9C-101B-9397-08002B2CF9AE}" pid="226" name="FSC#SKEDITIONREG@103.510:zaznam_vonk_adresati_33">
    <vt:lpwstr/>
  </property>
  <property fmtid="{D5CDD505-2E9C-101B-9397-08002B2CF9AE}" pid="227" name="FSC#SKEDITIONREG@103.510:zaznam_vonk_adresati_34">
    <vt:lpwstr/>
  </property>
  <property fmtid="{D5CDD505-2E9C-101B-9397-08002B2CF9AE}" pid="228" name="FSC#SKEDITIONREG@103.510:zaznam_vonk_adresati_35">
    <vt:lpwstr/>
  </property>
  <property fmtid="{D5CDD505-2E9C-101B-9397-08002B2CF9AE}" pid="229" name="FSC#SKEDITIONREG@103.510:Stazovatel">
    <vt:lpwstr/>
  </property>
  <property fmtid="{D5CDD505-2E9C-101B-9397-08002B2CF9AE}" pid="230" name="FSC#SKEDITIONREG@103.510:ProtiKomu">
    <vt:lpwstr/>
  </property>
  <property fmtid="{D5CDD505-2E9C-101B-9397-08002B2CF9AE}" pid="231" name="FSC#SKEDITIONREG@103.510:EvCisloStaz">
    <vt:lpwstr/>
  </property>
  <property fmtid="{D5CDD505-2E9C-101B-9397-08002B2CF9AE}" pid="232" name="FSC#SKEDITIONREG@103.510:jod_AttrDateSkutocnyDatumVydania">
    <vt:lpwstr/>
  </property>
  <property fmtid="{D5CDD505-2E9C-101B-9397-08002B2CF9AE}" pid="233" name="FSC#SKEDITIONREG@103.510:jod_AttrNumCisloZmeny">
    <vt:lpwstr/>
  </property>
  <property fmtid="{D5CDD505-2E9C-101B-9397-08002B2CF9AE}" pid="234" name="FSC#SKEDITIONREG@103.510:jod_AttrStrRegCisloZaznamu">
    <vt:lpwstr/>
  </property>
  <property fmtid="{D5CDD505-2E9C-101B-9397-08002B2CF9AE}" pid="235" name="FSC#SKEDITIONREG@103.510:jod_cislodoc">
    <vt:lpwstr/>
  </property>
  <property fmtid="{D5CDD505-2E9C-101B-9397-08002B2CF9AE}" pid="236" name="FSC#SKEDITIONREG@103.510:jod_druh">
    <vt:lpwstr/>
  </property>
  <property fmtid="{D5CDD505-2E9C-101B-9397-08002B2CF9AE}" pid="237" name="FSC#SKEDITIONREG@103.510:jod_lu">
    <vt:lpwstr/>
  </property>
  <property fmtid="{D5CDD505-2E9C-101B-9397-08002B2CF9AE}" pid="238" name="FSC#SKEDITIONREG@103.510:jod_nazov">
    <vt:lpwstr/>
  </property>
  <property fmtid="{D5CDD505-2E9C-101B-9397-08002B2CF9AE}" pid="239" name="FSC#SKEDITIONREG@103.510:jod_typ">
    <vt:lpwstr/>
  </property>
  <property fmtid="{D5CDD505-2E9C-101B-9397-08002B2CF9AE}" pid="240" name="FSC#SKEDITIONREG@103.510:jod_zh">
    <vt:lpwstr/>
  </property>
  <property fmtid="{D5CDD505-2E9C-101B-9397-08002B2CF9AE}" pid="241" name="FSC#SKEDITIONREG@103.510:jod_sAttrDatePlatnostDo">
    <vt:lpwstr/>
  </property>
  <property fmtid="{D5CDD505-2E9C-101B-9397-08002B2CF9AE}" pid="242" name="FSC#SKEDITIONREG@103.510:jod_sAttrDatePlatnostOd">
    <vt:lpwstr/>
  </property>
  <property fmtid="{D5CDD505-2E9C-101B-9397-08002B2CF9AE}" pid="243" name="FSC#SKEDITIONREG@103.510:jod_sAttrDateUcinnostDoc">
    <vt:lpwstr/>
  </property>
  <property fmtid="{D5CDD505-2E9C-101B-9397-08002B2CF9AE}" pid="244" name="FSC#SKEDITIONREG@103.510:a_telephone">
    <vt:lpwstr/>
  </property>
  <property fmtid="{D5CDD505-2E9C-101B-9397-08002B2CF9AE}" pid="245" name="FSC#SKEDITIONREG@103.510:a_email">
    <vt:lpwstr/>
  </property>
  <property fmtid="{D5CDD505-2E9C-101B-9397-08002B2CF9AE}" pid="246" name="FSC#SKEDITIONREG@103.510:a_nazovOU">
    <vt:lpwstr/>
  </property>
  <property fmtid="{D5CDD505-2E9C-101B-9397-08002B2CF9AE}" pid="247" name="FSC#SKEDITIONREG@103.510:a_veduciOU">
    <vt:lpwstr/>
  </property>
  <property fmtid="{D5CDD505-2E9C-101B-9397-08002B2CF9AE}" pid="248" name="FSC#SKEDITIONREG@103.510:a_nadradeneOU">
    <vt:lpwstr/>
  </property>
  <property fmtid="{D5CDD505-2E9C-101B-9397-08002B2CF9AE}" pid="249" name="FSC#SKEDITIONREG@103.510:a_veduciOd">
    <vt:lpwstr/>
  </property>
  <property fmtid="{D5CDD505-2E9C-101B-9397-08002B2CF9AE}" pid="250" name="FSC#SKEDITIONREG@103.510:a_komu">
    <vt:lpwstr/>
  </property>
  <property fmtid="{D5CDD505-2E9C-101B-9397-08002B2CF9AE}" pid="251" name="FSC#SKEDITIONREG@103.510:a_nasecislo">
    <vt:lpwstr/>
  </property>
  <property fmtid="{D5CDD505-2E9C-101B-9397-08002B2CF9AE}" pid="252" name="FSC#SKEDITIONREG@103.510:a_riaditelOdboru">
    <vt:lpwstr/>
  </property>
  <property fmtid="{D5CDD505-2E9C-101B-9397-08002B2CF9AE}" pid="253" name="FSC#SKEDITIONREG@103.510:zaz_fileresporg_addrstreet">
    <vt:lpwstr/>
  </property>
  <property fmtid="{D5CDD505-2E9C-101B-9397-08002B2CF9AE}" pid="254" name="FSC#SKEDITIONREG@103.510:zaz_fileresporg_addrzipcode">
    <vt:lpwstr/>
  </property>
  <property fmtid="{D5CDD505-2E9C-101B-9397-08002B2CF9AE}" pid="255" name="FSC#SKEDITIONREG@103.510:zaz_fileresporg_addrcity">
    <vt:lpwstr/>
  </property>
  <property fmtid="{D5CDD505-2E9C-101B-9397-08002B2CF9AE}" pid="256" name="FSC#COOELAK@1.1001:Subject">
    <vt:lpwstr>Výzvy PRV SR 2014 - 2020</vt:lpwstr>
  </property>
  <property fmtid="{D5CDD505-2E9C-101B-9397-08002B2CF9AE}" pid="257" name="FSC#COOELAK@1.1001:FileReference">
    <vt:lpwstr>4391-2022</vt:lpwstr>
  </property>
  <property fmtid="{D5CDD505-2E9C-101B-9397-08002B2CF9AE}" pid="258" name="FSC#COOELAK@1.1001:FileRefYear">
    <vt:lpwstr>2022</vt:lpwstr>
  </property>
  <property fmtid="{D5CDD505-2E9C-101B-9397-08002B2CF9AE}" pid="259" name="FSC#COOELAK@1.1001:FileRefOrdinal">
    <vt:lpwstr>4391</vt:lpwstr>
  </property>
  <property fmtid="{D5CDD505-2E9C-101B-9397-08002B2CF9AE}" pid="260" name="FSC#COOELAK@1.1001:FileRefOU">
    <vt:lpwstr>410</vt:lpwstr>
  </property>
  <property fmtid="{D5CDD505-2E9C-101B-9397-08002B2CF9AE}" pid="261" name="FSC#COOELAK@1.1001:Organization">
    <vt:lpwstr/>
  </property>
  <property fmtid="{D5CDD505-2E9C-101B-9397-08002B2CF9AE}" pid="262" name="FSC#COOELAK@1.1001:Owner">
    <vt:lpwstr>Kužma, Emil, Ing.</vt:lpwstr>
  </property>
  <property fmtid="{D5CDD505-2E9C-101B-9397-08002B2CF9AE}" pid="263" name="FSC#COOELAK@1.1001:OwnerExtension">
    <vt:lpwstr/>
  </property>
  <property fmtid="{D5CDD505-2E9C-101B-9397-08002B2CF9AE}" pid="264" name="FSC#COOELAK@1.1001:OwnerFaxExtension">
    <vt:lpwstr/>
  </property>
  <property fmtid="{D5CDD505-2E9C-101B-9397-08002B2CF9AE}" pid="265" name="FSC#COOELAK@1.1001:DispatchedBy">
    <vt:lpwstr/>
  </property>
  <property fmtid="{D5CDD505-2E9C-101B-9397-08002B2CF9AE}" pid="266" name="FSC#COOELAK@1.1001:DispatchedAt">
    <vt:lpwstr/>
  </property>
  <property fmtid="{D5CDD505-2E9C-101B-9397-08002B2CF9AE}" pid="267" name="FSC#COOELAK@1.1001:ApprovedBy">
    <vt:lpwstr/>
  </property>
  <property fmtid="{D5CDD505-2E9C-101B-9397-08002B2CF9AE}" pid="268" name="FSC#COOELAK@1.1001:ApprovedAt">
    <vt:lpwstr/>
  </property>
  <property fmtid="{D5CDD505-2E9C-101B-9397-08002B2CF9AE}" pid="269" name="FSC#COOELAK@1.1001:Department">
    <vt:lpwstr>410 (Odbor metodiky)</vt:lpwstr>
  </property>
  <property fmtid="{D5CDD505-2E9C-101B-9397-08002B2CF9AE}" pid="270" name="FSC#COOELAK@1.1001:CreatedAt">
    <vt:lpwstr>15.06.2022</vt:lpwstr>
  </property>
  <property fmtid="{D5CDD505-2E9C-101B-9397-08002B2CF9AE}" pid="271" name="FSC#COOELAK@1.1001:OU">
    <vt:lpwstr>410 (Odbor metodiky)</vt:lpwstr>
  </property>
  <property fmtid="{D5CDD505-2E9C-101B-9397-08002B2CF9AE}" pid="272" name="FSC#COOELAK@1.1001:Priority">
    <vt:lpwstr> ()</vt:lpwstr>
  </property>
  <property fmtid="{D5CDD505-2E9C-101B-9397-08002B2CF9AE}" pid="273" name="FSC#COOELAK@1.1001:ObjBarCode">
    <vt:lpwstr>*COO.2295.100.2.12695655*</vt:lpwstr>
  </property>
  <property fmtid="{D5CDD505-2E9C-101B-9397-08002B2CF9AE}" pid="274" name="FSC#COOELAK@1.1001:RefBarCode">
    <vt:lpwstr>*COO.2295.100.2.12695601*</vt:lpwstr>
  </property>
  <property fmtid="{D5CDD505-2E9C-101B-9397-08002B2CF9AE}" pid="275" name="FSC#COOELAK@1.1001:FileRefBarCode">
    <vt:lpwstr>*4391-2022*</vt:lpwstr>
  </property>
  <property fmtid="{D5CDD505-2E9C-101B-9397-08002B2CF9AE}" pid="276" name="FSC#COOELAK@1.1001:ExternalRef">
    <vt:lpwstr/>
  </property>
  <property fmtid="{D5CDD505-2E9C-101B-9397-08002B2CF9AE}" pid="277" name="FSC#COOELAK@1.1001:IncomingNumber">
    <vt:lpwstr/>
  </property>
  <property fmtid="{D5CDD505-2E9C-101B-9397-08002B2CF9AE}" pid="278" name="FSC#COOELAK@1.1001:IncomingSubject">
    <vt:lpwstr/>
  </property>
  <property fmtid="{D5CDD505-2E9C-101B-9397-08002B2CF9AE}" pid="279" name="FSC#COOELAK@1.1001:ProcessResponsible">
    <vt:lpwstr/>
  </property>
  <property fmtid="{D5CDD505-2E9C-101B-9397-08002B2CF9AE}" pid="280" name="FSC#COOELAK@1.1001:ProcessResponsiblePhone">
    <vt:lpwstr/>
  </property>
  <property fmtid="{D5CDD505-2E9C-101B-9397-08002B2CF9AE}" pid="281" name="FSC#COOELAK@1.1001:ProcessResponsibleMail">
    <vt:lpwstr/>
  </property>
  <property fmtid="{D5CDD505-2E9C-101B-9397-08002B2CF9AE}" pid="282" name="FSC#COOELAK@1.1001:ProcessResponsibleFax">
    <vt:lpwstr/>
  </property>
  <property fmtid="{D5CDD505-2E9C-101B-9397-08002B2CF9AE}" pid="283" name="FSC#COOELAK@1.1001:ApproverFirstName">
    <vt:lpwstr/>
  </property>
  <property fmtid="{D5CDD505-2E9C-101B-9397-08002B2CF9AE}" pid="284" name="FSC#COOELAK@1.1001:ApproverSurName">
    <vt:lpwstr/>
  </property>
  <property fmtid="{D5CDD505-2E9C-101B-9397-08002B2CF9AE}" pid="285" name="FSC#COOELAK@1.1001:ApproverTitle">
    <vt:lpwstr/>
  </property>
  <property fmtid="{D5CDD505-2E9C-101B-9397-08002B2CF9AE}" pid="286" name="FSC#COOELAK@1.1001:ExternalDate">
    <vt:lpwstr/>
  </property>
  <property fmtid="{D5CDD505-2E9C-101B-9397-08002B2CF9AE}" pid="287" name="FSC#COOELAK@1.1001:SettlementApprovedAt">
    <vt:lpwstr/>
  </property>
  <property fmtid="{D5CDD505-2E9C-101B-9397-08002B2CF9AE}" pid="288" name="FSC#COOELAK@1.1001:BaseNumber">
    <vt:lpwstr>A1.02</vt:lpwstr>
  </property>
  <property fmtid="{D5CDD505-2E9C-101B-9397-08002B2CF9AE}" pid="289" name="FSC#COOELAK@1.1001:CurrentUserRolePos">
    <vt:lpwstr>referent 8</vt:lpwstr>
  </property>
  <property fmtid="{D5CDD505-2E9C-101B-9397-08002B2CF9AE}" pid="290" name="FSC#COOELAK@1.1001:CurrentUserEmail">
    <vt:lpwstr>emil.kuzma@apa.sk</vt:lpwstr>
  </property>
  <property fmtid="{D5CDD505-2E9C-101B-9397-08002B2CF9AE}" pid="291" name="FSC#ELAKGOV@1.1001:PersonalSubjGender">
    <vt:lpwstr/>
  </property>
  <property fmtid="{D5CDD505-2E9C-101B-9397-08002B2CF9AE}" pid="292" name="FSC#ELAKGOV@1.1001:PersonalSubjFirstName">
    <vt:lpwstr/>
  </property>
  <property fmtid="{D5CDD505-2E9C-101B-9397-08002B2CF9AE}" pid="293" name="FSC#ELAKGOV@1.1001:PersonalSubjSurName">
    <vt:lpwstr/>
  </property>
  <property fmtid="{D5CDD505-2E9C-101B-9397-08002B2CF9AE}" pid="294" name="FSC#ELAKGOV@1.1001:PersonalSubjSalutation">
    <vt:lpwstr/>
  </property>
  <property fmtid="{D5CDD505-2E9C-101B-9397-08002B2CF9AE}" pid="295" name="FSC#ELAKGOV@1.1001:PersonalSubjAddress">
    <vt:lpwstr/>
  </property>
  <property fmtid="{D5CDD505-2E9C-101B-9397-08002B2CF9AE}" pid="296" name="FSC#ATSTATECFG@1.1001:Office">
    <vt:lpwstr/>
  </property>
  <property fmtid="{D5CDD505-2E9C-101B-9397-08002B2CF9AE}" pid="297" name="FSC#ATSTATECFG@1.1001:Agent">
    <vt:lpwstr>Ing. Emil Kužma</vt:lpwstr>
  </property>
  <property fmtid="{D5CDD505-2E9C-101B-9397-08002B2CF9AE}" pid="298" name="FSC#ATSTATECFG@1.1001:AgentPhone">
    <vt:lpwstr/>
  </property>
  <property fmtid="{D5CDD505-2E9C-101B-9397-08002B2CF9AE}" pid="299" name="FSC#ATSTATECFG@1.1001:DepartmentFax">
    <vt:lpwstr/>
  </property>
  <property fmtid="{D5CDD505-2E9C-101B-9397-08002B2CF9AE}" pid="300" name="FSC#ATSTATECFG@1.1001:DepartmentEmail">
    <vt:lpwstr/>
  </property>
  <property fmtid="{D5CDD505-2E9C-101B-9397-08002B2CF9AE}" pid="301" name="FSC#ATSTATECFG@1.1001:SubfileDate">
    <vt:lpwstr>15.06.2022</vt:lpwstr>
  </property>
  <property fmtid="{D5CDD505-2E9C-101B-9397-08002B2CF9AE}" pid="302" name="FSC#ATSTATECFG@1.1001:SubfileSubject">
    <vt:lpwstr>Dodatok č. 3 k rozhodnutiu GR PPA 12/2022; aktualizácia č. 3 výzvy 52/PRV/2022; podopatrenie 4.1</vt:lpwstr>
  </property>
  <property fmtid="{D5CDD505-2E9C-101B-9397-08002B2CF9AE}" pid="303" name="FSC#ATSTATECFG@1.1001:DepartmentZipCode">
    <vt:lpwstr>81526</vt:lpwstr>
  </property>
  <property fmtid="{D5CDD505-2E9C-101B-9397-08002B2CF9AE}" pid="304" name="FSC#ATSTATECFG@1.1001:DepartmentCountry">
    <vt:lpwstr/>
  </property>
  <property fmtid="{D5CDD505-2E9C-101B-9397-08002B2CF9AE}" pid="305" name="FSC#ATSTATECFG@1.1001:DepartmentCity">
    <vt:lpwstr>Bratislava</vt:lpwstr>
  </property>
  <property fmtid="{D5CDD505-2E9C-101B-9397-08002B2CF9AE}" pid="306" name="FSC#ATSTATECFG@1.1001:DepartmentStreet">
    <vt:lpwstr>Hraničná ul. č. 12</vt:lpwstr>
  </property>
  <property fmtid="{D5CDD505-2E9C-101B-9397-08002B2CF9AE}" pid="307" name="FSC#ATSTATECFG@1.1001:DepartmentDVR">
    <vt:lpwstr/>
  </property>
  <property fmtid="{D5CDD505-2E9C-101B-9397-08002B2CF9AE}" pid="308" name="FSC#ATSTATECFG@1.1001:DepartmentUID">
    <vt:lpwstr/>
  </property>
  <property fmtid="{D5CDD505-2E9C-101B-9397-08002B2CF9AE}" pid="309" name="FSC#ATSTATECFG@1.1001:SubfileReference">
    <vt:lpwstr>4391-2022-64</vt:lpwstr>
  </property>
  <property fmtid="{D5CDD505-2E9C-101B-9397-08002B2CF9AE}" pid="310" name="FSC#ATSTATECFG@1.1001:Clause">
    <vt:lpwstr/>
  </property>
  <property fmtid="{D5CDD505-2E9C-101B-9397-08002B2CF9AE}" pid="311" name="FSC#ATSTATECFG@1.1001:ApprovedSignature">
    <vt:lpwstr>Ing. Martin Ševc</vt:lpwstr>
  </property>
  <property fmtid="{D5CDD505-2E9C-101B-9397-08002B2CF9AE}" pid="312" name="FSC#ATSTATECFG@1.1001:BankAccount">
    <vt:lpwstr/>
  </property>
  <property fmtid="{D5CDD505-2E9C-101B-9397-08002B2CF9AE}" pid="313" name="FSC#ATSTATECFG@1.1001:BankAccountOwner">
    <vt:lpwstr/>
  </property>
  <property fmtid="{D5CDD505-2E9C-101B-9397-08002B2CF9AE}" pid="314" name="FSC#ATSTATECFG@1.1001:BankInstitute">
    <vt:lpwstr/>
  </property>
  <property fmtid="{D5CDD505-2E9C-101B-9397-08002B2CF9AE}" pid="315" name="FSC#ATSTATECFG@1.1001:BankAccountID">
    <vt:lpwstr/>
  </property>
  <property fmtid="{D5CDD505-2E9C-101B-9397-08002B2CF9AE}" pid="316" name="FSC#ATSTATECFG@1.1001:BankAccountIBAN">
    <vt:lpwstr/>
  </property>
  <property fmtid="{D5CDD505-2E9C-101B-9397-08002B2CF9AE}" pid="317" name="FSC#ATSTATECFG@1.1001:BankAccountBIC">
    <vt:lpwstr/>
  </property>
  <property fmtid="{D5CDD505-2E9C-101B-9397-08002B2CF9AE}" pid="318" name="FSC#ATSTATECFG@1.1001:BankName">
    <vt:lpwstr/>
  </property>
  <property fmtid="{D5CDD505-2E9C-101B-9397-08002B2CF9AE}" pid="319" name="FSC#COOELAK@1.1001:ObjectAddressees">
    <vt:lpwstr/>
  </property>
  <property fmtid="{D5CDD505-2E9C-101B-9397-08002B2CF9AE}" pid="320" name="FSC#SKCONV@103.510:docname">
    <vt:lpwstr/>
  </property>
  <property fmtid="{D5CDD505-2E9C-101B-9397-08002B2CF9AE}" pid="321" name="FSC#COOSYSTEM@1.1:Container">
    <vt:lpwstr>COO.2295.100.2.12695655</vt:lpwstr>
  </property>
  <property fmtid="{D5CDD505-2E9C-101B-9397-08002B2CF9AE}" pid="322" name="FSC#FSCFOLIO@1.1001:docpropproject">
    <vt:lpwstr/>
  </property>
  <property fmtid="{D5CDD505-2E9C-101B-9397-08002B2CF9AE}" pid="323" name="MSIP_Label_71f49583-305d-4d31-a578-23419888fadf_Enabled">
    <vt:lpwstr>true</vt:lpwstr>
  </property>
  <property fmtid="{D5CDD505-2E9C-101B-9397-08002B2CF9AE}" pid="324" name="MSIP_Label_71f49583-305d-4d31-a578-23419888fadf_SetDate">
    <vt:lpwstr>2024-09-05T13:37:00Z</vt:lpwstr>
  </property>
  <property fmtid="{D5CDD505-2E9C-101B-9397-08002B2CF9AE}" pid="325" name="MSIP_Label_71f49583-305d-4d31-a578-23419888fadf_Method">
    <vt:lpwstr>Privileged</vt:lpwstr>
  </property>
  <property fmtid="{D5CDD505-2E9C-101B-9397-08002B2CF9AE}" pid="326" name="MSIP_Label_71f49583-305d-4d31-a578-23419888fadf_Name">
    <vt:lpwstr>VEREJNÉ</vt:lpwstr>
  </property>
  <property fmtid="{D5CDD505-2E9C-101B-9397-08002B2CF9AE}" pid="327" name="MSIP_Label_71f49583-305d-4d31-a578-23419888fadf_SiteId">
    <vt:lpwstr>e0d54165-a303-4a6a-9954-68dfeb2b693d</vt:lpwstr>
  </property>
  <property fmtid="{D5CDD505-2E9C-101B-9397-08002B2CF9AE}" pid="328" name="MSIP_Label_71f49583-305d-4d31-a578-23419888fadf_ActionId">
    <vt:lpwstr>dcc27c2c-9f6d-4c61-973e-7c839b45903a</vt:lpwstr>
  </property>
  <property fmtid="{D5CDD505-2E9C-101B-9397-08002B2CF9AE}" pid="329" name="MSIP_Label_71f49583-305d-4d31-a578-23419888fadf_ContentBits">
    <vt:lpwstr>0</vt:lpwstr>
  </property>
</Properties>
</file>