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06.05.2015\4.3\"/>
    </mc:Choice>
  </mc:AlternateContent>
  <bookViews>
    <workbookView xWindow="240" yWindow="105" windowWidth="20115" windowHeight="7755"/>
  </bookViews>
  <sheets>
    <sheet name="4.3" sheetId="1" r:id="rId1"/>
    <sheet name="Nezamestanosť" sheetId="2" r:id="rId2"/>
    <sheet name="skryť" sheetId="3" state="hidden" r:id="rId3"/>
  </sheets>
  <calcPr calcId="152511"/>
</workbook>
</file>

<file path=xl/calcChain.xml><?xml version="1.0" encoding="utf-8"?>
<calcChain xmlns="http://schemas.openxmlformats.org/spreadsheetml/2006/main">
  <c r="E13" i="2" l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F40" i="2" s="1"/>
  <c r="G40" i="2" l="1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D40" i="2"/>
  <c r="D39" i="2"/>
  <c r="D38" i="2"/>
  <c r="F38" i="2" s="1"/>
  <c r="D37" i="2"/>
  <c r="D36" i="2"/>
  <c r="D35" i="2"/>
  <c r="D34" i="2"/>
  <c r="F34" i="2" s="1"/>
  <c r="D33" i="2"/>
  <c r="D32" i="2"/>
  <c r="D31" i="2"/>
  <c r="D30" i="2"/>
  <c r="F30" i="2" s="1"/>
  <c r="D29" i="2"/>
  <c r="F29" i="2" s="1"/>
  <c r="D28" i="2"/>
  <c r="D27" i="2"/>
  <c r="D26" i="2"/>
  <c r="F26" i="2" s="1"/>
  <c r="D25" i="2"/>
  <c r="D24" i="2"/>
  <c r="D23" i="2"/>
  <c r="F23" i="2" s="1"/>
  <c r="D22" i="2"/>
  <c r="F22" i="2" s="1"/>
  <c r="D21" i="2"/>
  <c r="D20" i="2"/>
  <c r="F20" i="2" s="1"/>
  <c r="D19" i="2"/>
  <c r="D18" i="2"/>
  <c r="F18" i="2" s="1"/>
  <c r="D17" i="2"/>
  <c r="D16" i="2"/>
  <c r="F16" i="2" s="1"/>
  <c r="D15" i="2"/>
  <c r="F15" i="2" s="1"/>
  <c r="D14" i="2"/>
  <c r="F14" i="2" s="1"/>
  <c r="D13" i="2"/>
  <c r="D12" i="2"/>
  <c r="F17" i="2"/>
  <c r="F19" i="2"/>
  <c r="F21" i="2"/>
  <c r="F24" i="2"/>
  <c r="F25" i="2"/>
  <c r="F27" i="2"/>
  <c r="F28" i="2"/>
  <c r="F31" i="2"/>
  <c r="F32" i="2"/>
  <c r="F33" i="2"/>
  <c r="F35" i="2"/>
  <c r="F36" i="2"/>
  <c r="F37" i="2"/>
  <c r="F39" i="2"/>
  <c r="E12" i="2" l="1"/>
  <c r="F12" i="2" s="1"/>
  <c r="B40" i="1"/>
  <c r="K13" i="3"/>
  <c r="B35" i="1" l="1"/>
  <c r="B34" i="1"/>
  <c r="B33" i="1"/>
  <c r="B32" i="1"/>
  <c r="F29" i="3"/>
  <c r="F27" i="3"/>
  <c r="H22" i="3"/>
  <c r="I23" i="1" s="1"/>
  <c r="F20" i="3"/>
  <c r="F18" i="3"/>
  <c r="I20" i="1"/>
  <c r="B39" i="1" s="1"/>
  <c r="I9" i="3"/>
  <c r="I19" i="1" s="1"/>
  <c r="B38" i="1" s="1"/>
  <c r="F4" i="3"/>
  <c r="F2" i="3"/>
  <c r="F22" i="3" l="1"/>
  <c r="F31" i="3"/>
  <c r="F32" i="3" s="1"/>
  <c r="H32" i="3" s="1"/>
  <c r="I25" i="1" s="1"/>
  <c r="F6" i="3"/>
  <c r="H26" i="1" l="1"/>
  <c r="G6" i="3"/>
  <c r="H6" i="3"/>
  <c r="H7" i="3" s="1"/>
  <c r="I15" i="1" s="1"/>
  <c r="B37" i="1" s="1"/>
  <c r="H12" i="2" l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D11" i="2"/>
  <c r="E11" i="2" l="1"/>
  <c r="F11" i="2" s="1"/>
  <c r="I11" i="2"/>
  <c r="G11" i="2"/>
  <c r="H11" i="2" s="1"/>
  <c r="E43" i="2" l="1"/>
  <c r="F43" i="2"/>
  <c r="F44" i="2" l="1"/>
  <c r="E44" i="2" s="1"/>
  <c r="H13" i="1" s="1"/>
  <c r="I12" i="1" l="1"/>
  <c r="I29" i="1" s="1"/>
  <c r="B36" i="1"/>
</calcChain>
</file>

<file path=xl/comments1.xml><?xml version="1.0" encoding="utf-8"?>
<comments xmlns="http://schemas.openxmlformats.org/spreadsheetml/2006/main">
  <authors>
    <author>Kužma Emil</author>
  </authors>
  <commentList>
    <comment ref="B9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</t>
        </r>
      </text>
    </comment>
  </commentList>
</comments>
</file>

<file path=xl/comments2.xml><?xml version="1.0" encoding="utf-8"?>
<comments xmlns="http://schemas.openxmlformats.org/spreadsheetml/2006/main">
  <authors>
    <author>Kužma Emil</author>
  </authors>
  <commentList>
    <comment ref="F26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</commentList>
</comments>
</file>

<file path=xl/sharedStrings.xml><?xml version="1.0" encoding="utf-8"?>
<sst xmlns="http://schemas.openxmlformats.org/spreadsheetml/2006/main" count="160" uniqueCount="148">
  <si>
    <t>Žiadateľ</t>
  </si>
  <si>
    <t>IČO</t>
  </si>
  <si>
    <t>Výška OV</t>
  </si>
  <si>
    <t>Užívaná výmera v ha</t>
  </si>
  <si>
    <t>Požadovaný NFP</t>
  </si>
  <si>
    <t>Požadovaný NFP za všetky podané ŽoNFP</t>
  </si>
  <si>
    <t>P.č.</t>
  </si>
  <si>
    <t>Kritérium</t>
  </si>
  <si>
    <t>Body</t>
  </si>
  <si>
    <t>Poznámka</t>
  </si>
  <si>
    <t>počet bodov</t>
  </si>
  <si>
    <t>1.</t>
  </si>
  <si>
    <t>2.</t>
  </si>
  <si>
    <t>Žiadateľ sa zaviaže, že súhlasí s nižšou intenzitou pomoci ako maximálna intenzita pomoci deklarovaná vo výzve nasledovne:</t>
  </si>
  <si>
    <t>3.</t>
  </si>
  <si>
    <t xml:space="preserve">Žiadateľ hospodári v certifikovaných lesoch  </t>
  </si>
  <si>
    <t>4.</t>
  </si>
  <si>
    <t>Súčet bodov</t>
  </si>
  <si>
    <t>x</t>
  </si>
  <si>
    <t>Projekt sa realizuje v okrese s priemernou mierou evidovanej nezamestnanosti v roku predchádzajúcom roku vyhlásenia výzvy: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</si>
  <si>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</si>
  <si>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</si>
  <si>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</si>
  <si>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a) intenzita pomoci nižšia  o 5%</t>
  </si>
  <si>
    <t>b) intenzita pomoci nižšia  o 10 %</t>
  </si>
  <si>
    <t>Projekt je zameraný na výstavbu, rekonštrukciu alebo modernizáciu  lesných ciest  v oblasti výskytu kalamity alebo v oblasti lesa rubnej veľkosti (doby )</t>
  </si>
  <si>
    <t>Projekt je zameraný prioritne na:</t>
  </si>
  <si>
    <t>a) rekonštrukciu a modernizáciu lesných ciest</t>
  </si>
  <si>
    <t>b) výstavbu nových lesných ciest</t>
  </si>
  <si>
    <t>Maximálny počet bodov je 15. Pri výbere bodovaného druhu sa  za prioritne berie aktivita s vyššími výdavkami.</t>
  </si>
  <si>
    <t>Minimálne 50 % výmery obhospodarovaného lesa  alebo minimálne 100 ha obhospodarovaného lesa je certifikovaný les</t>
  </si>
  <si>
    <t>Žiadateľ v žiadosti deklaruje súhlas so znížením intenzity pomoci ak má o to záujem a na základe toho si prizná body. Presný spôsob výpočtu a uplatnenia zníženia intenzity pomoci prostredníctvom zníženia výšky podpory bude určený vo výzve. Maximálny počet bodov je 4.</t>
  </si>
  <si>
    <t>Ekonomická primeranosť sa vypočíta ako podiel výšky celkových žiadaných oprávnených výdavkov ku veľkosti obhospodarovanej výmery lesa žiadateľom. V prípade, že žiadateľ  podal viac žiadostí o nenávratný finančný príspevok v danej výzve, hodnota sa vypočíta ako podiel súčtu výšky žiadaných prostriedkov v danej výzve k sume celkovej výmere obhospodarovaného lesa k 31.12. roka predchádzajúceho výzve.</t>
  </si>
  <si>
    <t>Ekonomická primeranosť projektu v prepočte na výmeru obhospodarovaného lesa je:</t>
  </si>
  <si>
    <t>-  do 4000 EUR/ha vrátane</t>
  </si>
  <si>
    <t>-  nad 4000 EUR/ha</t>
  </si>
  <si>
    <t>- do 2000 EUR/ha vrátane</t>
  </si>
  <si>
    <t>5.</t>
  </si>
  <si>
    <t>6.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</si>
  <si>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</si>
  <si>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</si>
  <si>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</si>
  <si>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</si>
  <si>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</si>
  <si>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</si>
  <si>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</si>
  <si>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</si>
  <si>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Územie</t>
  </si>
  <si>
    <t xml:space="preserve">             priemer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</si>
  <si>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</si>
  <si>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</si>
  <si>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</si>
  <si>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</si>
  <si>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</si>
  <si>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</si>
  <si>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</si>
  <si>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</si>
  <si>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</si>
  <si>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</si>
  <si>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</si>
  <si>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</si>
  <si>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</si>
  <si>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</si>
  <si>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</si>
  <si>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</si>
  <si>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</si>
  <si>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</si>
  <si>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</si>
  <si>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</si>
  <si>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</si>
  <si>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</si>
  <si>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</si>
  <si>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</si>
  <si>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</si>
  <si>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</si>
  <si>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</si>
  <si>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</si>
  <si>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</si>
  <si>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</si>
  <si>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</si>
  <si>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</si>
  <si>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</si>
  <si>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</si>
  <si>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</si>
  <si>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</si>
  <si>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</si>
  <si>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</si>
  <si>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</si>
  <si>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</si>
  <si>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</si>
  <si>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</si>
  <si>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</si>
  <si>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</si>
  <si>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</si>
  <si>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</si>
  <si>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</si>
  <si>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</si>
  <si>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</si>
  <si>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</si>
  <si>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</si>
  <si>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</si>
  <si>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</si>
  <si>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</si>
  <si>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</si>
  <si>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</si>
  <si>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</si>
  <si>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</si>
  <si>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</si>
  <si>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</si>
  <si>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</si>
  <si>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</si>
  <si>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</si>
  <si>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</si>
  <si>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</si>
  <si>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</si>
  <si>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</si>
  <si>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</si>
  <si>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</si>
  <si>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</si>
  <si>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</si>
  <si>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</si>
  <si>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</si>
  <si>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</si>
  <si>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</si>
  <si>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</si>
  <si>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</si>
  <si>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</si>
  <si>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</si>
  <si>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Evidovaná miera nezamestnanosti v %</t>
  </si>
  <si>
    <t>požadovaný NFP</t>
  </si>
  <si>
    <t>základné %</t>
  </si>
  <si>
    <t>OV</t>
  </si>
  <si>
    <t>požadované percento</t>
  </si>
  <si>
    <t>zníženie</t>
  </si>
  <si>
    <t>kritérium č.2</t>
  </si>
  <si>
    <t>vyhodnotenie</t>
  </si>
  <si>
    <t>kritérium č.3</t>
  </si>
  <si>
    <t>Uplatnenie zníženej intenzity</t>
  </si>
  <si>
    <t>Výmera certifikovaného lesa</t>
  </si>
  <si>
    <t>kritérium č.4</t>
  </si>
  <si>
    <t>kritérium č.5</t>
  </si>
  <si>
    <t>Ekonomická efektívnosť EUR/ha</t>
  </si>
  <si>
    <t>kritérium č.6</t>
  </si>
  <si>
    <t>Kontrola vyplnenia</t>
  </si>
  <si>
    <t>Tabuľka č. 4</t>
  </si>
  <si>
    <t>Tabuľka č. 5</t>
  </si>
  <si>
    <t>NEZAMESTANOSŤ</t>
  </si>
  <si>
    <t>BODOVACIE KRITÉRIÁ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</si>
</sst>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2">
    <xf numFmtId="0" fontId="0" fillId="0" borderId="0" xfId="0"/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7" fillId="0" borderId="0" xfId="0" applyFont="1" applyProtection="1">
      <protection locked="0"/>
    </xf>
    <xf numFmtId="0" fontId="2" fillId="0" borderId="1" xfId="0" applyFont="1" applyFill="1" applyBorder="1" applyAlignment="1">
      <alignment wrapText="1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4" borderId="0" xfId="0" applyFill="1"/>
    <xf numFmtId="4" fontId="8" fillId="4" borderId="0" xfId="0" applyNumberFormat="1" applyFont="1" applyFill="1"/>
    <xf numFmtId="0" fontId="8" fillId="4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 applyProtection="1">
      <alignment vertical="center" wrapText="1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14" fillId="0" borderId="0" xfId="0" applyFont="1"/>
    <xf numFmtId="0" fontId="15" fillId="0" borderId="0" xfId="0" applyFont="1"/>
    <xf numFmtId="0" fontId="0" fillId="0" borderId="0" xfId="0" applyProtection="1"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4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0" fillId="5" borderId="0" xfId="0" applyFont="1" applyFill="1" applyBorder="1" applyAlignment="1" applyProtection="1">
      <alignment vertical="center"/>
      <protection locked="0"/>
    </xf>
    <xf numFmtId="0" fontId="11" fillId="6" borderId="0" xfId="0" applyFont="1" applyFill="1" applyAlignment="1" applyProtection="1">
      <alignment horizontal="center" vertical="center"/>
      <protection locked="0"/>
    </xf>
    <xf numFmtId="10" fontId="0" fillId="0" borderId="0" xfId="0" applyNumberFormat="1" applyProtection="1">
      <protection locked="0"/>
    </xf>
    <xf numFmtId="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vertical="center"/>
      <protection hidden="1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/>
      <protection hidden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49" fontId="7" fillId="0" borderId="1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4" fontId="4" fillId="0" borderId="9" xfId="0" applyNumberFormat="1" applyFont="1" applyFill="1" applyBorder="1" applyAlignment="1" applyProtection="1">
      <alignment horizontal="center" vertical="center" wrapText="1"/>
      <protection hidden="1"/>
    </xf>
    <xf numFmtId="4" fontId="4" fillId="0" borderId="1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" fontId="2" fillId="0" borderId="8" xfId="0" applyNumberFormat="1" applyFont="1" applyBorder="1" applyAlignment="1" applyProtection="1">
      <alignment horizontal="center" vertical="center"/>
      <protection hidden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2" fillId="0" borderId="15" xfId="0" applyNumberFormat="1" applyFont="1" applyBorder="1" applyAlignment="1" applyProtection="1">
      <alignment horizontal="center" vertical="center"/>
      <protection hidden="1"/>
    </xf>
    <xf numFmtId="4" fontId="2" fillId="0" borderId="5" xfId="0" applyNumberFormat="1" applyFont="1" applyBorder="1" applyAlignment="1" applyProtection="1">
      <alignment horizontal="center" vertical="center"/>
      <protection hidden="1"/>
    </xf>
    <xf numFmtId="4" fontId="2" fillId="0" borderId="12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NumberFormat="1" applyFont="1" applyBorder="1" applyAlignment="1" applyProtection="1">
      <alignment horizontal="left" vertical="center"/>
      <protection locked="0"/>
    </xf>
  </cellXfs>
  <cellStyles count="2">
    <cellStyle name="Normálna 2" xfId="1"/>
    <cellStyle name="Normálne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skryť!$I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skryť!$I$8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skryť!$H$13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15</xdr:row>
          <xdr:rowOff>57150</xdr:rowOff>
        </xdr:from>
        <xdr:to>
          <xdr:col>7</xdr:col>
          <xdr:colOff>1019175</xdr:colOff>
          <xdr:row>16</xdr:row>
          <xdr:rowOff>57150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16</xdr:row>
          <xdr:rowOff>123825</xdr:rowOff>
        </xdr:from>
        <xdr:to>
          <xdr:col>7</xdr:col>
          <xdr:colOff>1019175</xdr:colOff>
          <xdr:row>17</xdr:row>
          <xdr:rowOff>123825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76200</xdr:rowOff>
        </xdr:from>
        <xdr:to>
          <xdr:col>7</xdr:col>
          <xdr:colOff>1019175</xdr:colOff>
          <xdr:row>18</xdr:row>
          <xdr:rowOff>323850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400050</xdr:rowOff>
        </xdr:from>
        <xdr:to>
          <xdr:col>7</xdr:col>
          <xdr:colOff>1019175</xdr:colOff>
          <xdr:row>18</xdr:row>
          <xdr:rowOff>647700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20</xdr:row>
          <xdr:rowOff>57150</xdr:rowOff>
        </xdr:from>
        <xdr:to>
          <xdr:col>7</xdr:col>
          <xdr:colOff>1028700</xdr:colOff>
          <xdr:row>20</xdr:row>
          <xdr:rowOff>304800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21</xdr:row>
          <xdr:rowOff>28575</xdr:rowOff>
        </xdr:from>
        <xdr:to>
          <xdr:col>7</xdr:col>
          <xdr:colOff>1028700</xdr:colOff>
          <xdr:row>21</xdr:row>
          <xdr:rowOff>276225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>
      <selection activeCell="Q18" sqref="Q18"/>
    </sheetView>
  </sheetViews>
  <sheetFormatPr defaultRowHeight="12.75" x14ac:dyDescent="0.2"/>
  <cols>
    <col min="1" max="1" width="4" style="10" bestFit="1" customWidth="1"/>
    <col min="2" max="2" width="19.5703125" style="10" customWidth="1"/>
    <col min="3" max="3" width="17.28515625" style="10" customWidth="1"/>
    <col min="4" max="5" width="9.140625" style="10"/>
    <col min="6" max="6" width="5" style="10" bestFit="1" customWidth="1"/>
    <col min="7" max="7" width="51.140625" style="10" customWidth="1"/>
    <col min="8" max="8" width="17.7109375" style="10" customWidth="1"/>
    <col min="9" max="9" width="12.140625" style="10" bestFit="1" customWidth="1"/>
    <col min="10" max="16384" width="9.140625" style="10"/>
  </cols>
  <sheetData>
    <row r="1" spans="1:9" x14ac:dyDescent="0.2">
      <c r="B1" s="43" t="s">
        <v>145</v>
      </c>
    </row>
    <row r="2" spans="1:9" x14ac:dyDescent="0.2">
      <c r="B2" s="44" t="s">
        <v>147</v>
      </c>
    </row>
    <row r="4" spans="1:9" x14ac:dyDescent="0.2">
      <c r="B4" s="15" t="s">
        <v>0</v>
      </c>
      <c r="C4" s="95"/>
      <c r="D4" s="95"/>
      <c r="E4" s="95"/>
      <c r="F4" s="95"/>
      <c r="G4" s="95"/>
      <c r="H4" s="95"/>
      <c r="I4" s="95"/>
    </row>
    <row r="5" spans="1:9" x14ac:dyDescent="0.2">
      <c r="B5" s="15" t="s">
        <v>1</v>
      </c>
      <c r="C5" s="95"/>
      <c r="D5" s="95"/>
      <c r="E5" s="95"/>
      <c r="F5" s="95"/>
      <c r="G5" s="95"/>
      <c r="H5" s="95"/>
      <c r="I5" s="95"/>
    </row>
    <row r="6" spans="1:9" x14ac:dyDescent="0.2">
      <c r="B6" s="15" t="s">
        <v>2</v>
      </c>
      <c r="C6" s="2"/>
      <c r="D6" s="3"/>
      <c r="E6" s="3"/>
      <c r="F6" s="3"/>
      <c r="G6" s="3"/>
      <c r="H6" s="3"/>
      <c r="I6" s="3"/>
    </row>
    <row r="7" spans="1:9" ht="25.5" x14ac:dyDescent="0.2">
      <c r="B7" s="15" t="s">
        <v>3</v>
      </c>
      <c r="C7" s="2"/>
      <c r="D7" s="3"/>
      <c r="E7" s="3"/>
      <c r="F7" s="3"/>
      <c r="G7" s="3"/>
      <c r="H7" s="3"/>
      <c r="I7" s="3"/>
    </row>
    <row r="8" spans="1:9" x14ac:dyDescent="0.2">
      <c r="B8" s="16" t="s">
        <v>4</v>
      </c>
      <c r="C8" s="4"/>
      <c r="D8" s="17"/>
      <c r="E8" s="17"/>
      <c r="F8" s="17"/>
      <c r="G8" s="17"/>
      <c r="H8" s="17"/>
      <c r="I8" s="17"/>
    </row>
    <row r="9" spans="1:9" ht="38.25" x14ac:dyDescent="0.2">
      <c r="B9" s="18" t="s">
        <v>5</v>
      </c>
      <c r="C9" s="4"/>
      <c r="D9" s="17"/>
      <c r="E9" s="17"/>
      <c r="F9" s="17"/>
      <c r="G9" s="17"/>
      <c r="H9" s="17"/>
      <c r="I9" s="17"/>
    </row>
    <row r="11" spans="1:9" x14ac:dyDescent="0.2">
      <c r="A11" s="12" t="s">
        <v>6</v>
      </c>
      <c r="B11" s="96" t="s">
        <v>7</v>
      </c>
      <c r="C11" s="97"/>
      <c r="D11" s="97"/>
      <c r="E11" s="98"/>
      <c r="F11" s="12" t="s">
        <v>8</v>
      </c>
      <c r="G11" s="13" t="s">
        <v>9</v>
      </c>
      <c r="H11" s="12"/>
      <c r="I11" s="12" t="s">
        <v>10</v>
      </c>
    </row>
    <row r="12" spans="1:9" ht="30" customHeight="1" x14ac:dyDescent="0.2">
      <c r="A12" s="66" t="s">
        <v>11</v>
      </c>
      <c r="B12" s="71" t="s">
        <v>19</v>
      </c>
      <c r="C12" s="79"/>
      <c r="D12" s="79"/>
      <c r="E12" s="80"/>
      <c r="F12" s="9"/>
      <c r="G12" s="81" t="s">
        <v>22</v>
      </c>
      <c r="H12" s="5" t="s">
        <v>128</v>
      </c>
      <c r="I12" s="99">
        <f>IF(H13&gt;15,16,IF(AND(H13&lt;=15),14,))</f>
        <v>14</v>
      </c>
    </row>
    <row r="13" spans="1:9" ht="30" customHeight="1" x14ac:dyDescent="0.2">
      <c r="A13" s="70"/>
      <c r="B13" s="72" t="s">
        <v>20</v>
      </c>
      <c r="C13" s="74"/>
      <c r="D13" s="74"/>
      <c r="E13" s="75"/>
      <c r="F13" s="11">
        <v>14</v>
      </c>
      <c r="G13" s="82"/>
      <c r="H13" s="68">
        <f>TRANSPOSE(Nezamestanosť!E44)</f>
        <v>0</v>
      </c>
      <c r="I13" s="100"/>
    </row>
    <row r="14" spans="1:9" ht="30" customHeight="1" x14ac:dyDescent="0.2">
      <c r="A14" s="70"/>
      <c r="B14" s="72" t="s">
        <v>21</v>
      </c>
      <c r="C14" s="74"/>
      <c r="D14" s="74"/>
      <c r="E14" s="75"/>
      <c r="F14" s="11">
        <v>16</v>
      </c>
      <c r="G14" s="82"/>
      <c r="H14" s="69"/>
      <c r="I14" s="100"/>
    </row>
    <row r="15" spans="1:9" ht="25.5" x14ac:dyDescent="0.2">
      <c r="A15" s="76" t="s">
        <v>12</v>
      </c>
      <c r="B15" s="71" t="s">
        <v>13</v>
      </c>
      <c r="C15" s="79"/>
      <c r="D15" s="79"/>
      <c r="E15" s="80"/>
      <c r="F15" s="9"/>
      <c r="G15" s="81" t="s">
        <v>31</v>
      </c>
      <c r="H15" s="5" t="s">
        <v>137</v>
      </c>
      <c r="I15" s="99" t="str">
        <f>TRANSPOSE(skryť!H7)</f>
        <v/>
      </c>
    </row>
    <row r="16" spans="1:9" s="20" customFormat="1" ht="20.100000000000001" customHeight="1" x14ac:dyDescent="0.25">
      <c r="A16" s="77"/>
      <c r="B16" s="72" t="s">
        <v>23</v>
      </c>
      <c r="C16" s="74"/>
      <c r="D16" s="74"/>
      <c r="E16" s="75"/>
      <c r="F16" s="11">
        <v>2</v>
      </c>
      <c r="G16" s="82"/>
      <c r="H16" s="19"/>
      <c r="I16" s="100"/>
    </row>
    <row r="17" spans="1:9" s="20" customFormat="1" ht="20.100000000000001" customHeight="1" x14ac:dyDescent="0.25">
      <c r="A17" s="77"/>
      <c r="B17" s="72" t="s">
        <v>24</v>
      </c>
      <c r="C17" s="74"/>
      <c r="D17" s="74"/>
      <c r="E17" s="75"/>
      <c r="F17" s="11">
        <v>4</v>
      </c>
      <c r="G17" s="82"/>
      <c r="H17" s="21"/>
      <c r="I17" s="100"/>
    </row>
    <row r="18" spans="1:9" s="20" customFormat="1" ht="20.100000000000001" customHeight="1" x14ac:dyDescent="0.25">
      <c r="A18" s="78"/>
      <c r="B18" s="102"/>
      <c r="C18" s="103"/>
      <c r="D18" s="103"/>
      <c r="E18" s="104"/>
      <c r="F18" s="22"/>
      <c r="G18" s="83"/>
      <c r="H18" s="23"/>
      <c r="I18" s="101"/>
    </row>
    <row r="19" spans="1:9" ht="55.5" customHeight="1" x14ac:dyDescent="0.2">
      <c r="A19" s="24" t="s">
        <v>14</v>
      </c>
      <c r="B19" s="72" t="s">
        <v>25</v>
      </c>
      <c r="C19" s="74"/>
      <c r="D19" s="74"/>
      <c r="E19" s="75"/>
      <c r="F19" s="24">
        <v>10</v>
      </c>
      <c r="G19" s="14"/>
      <c r="H19" s="38"/>
      <c r="I19" s="28" t="str">
        <f>TRANSPOSE(skryť!I9)</f>
        <v/>
      </c>
    </row>
    <row r="20" spans="1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    <c r="G20" s="71" t="s">
        <v>29</v>
      </c>
      <c r="H20" s="40"/>
      <c r="I20" s="105" t="str">
        <f>TRANSPOSE(skryť!K13)</f>
        <v/>
      </c>
    </row>
    <row r="21" spans="1:9" ht="28.5" customHeight="1" x14ac:dyDescent="0.2">
      <c r="A21" s="70"/>
      <c r="B21" s="72" t="s">
        <v>27</v>
      </c>
      <c r="C21" s="74"/>
      <c r="D21" s="74"/>
      <c r="E21" s="75"/>
      <c r="F21" s="24">
        <v>15</v>
      </c>
      <c r="G21" s="72"/>
      <c r="H21" s="41"/>
      <c r="I21" s="106"/>
    </row>
    <row r="22" spans="1:9" ht="28.5" customHeight="1" x14ac:dyDescent="0.2">
      <c r="A22" s="67"/>
      <c r="B22" s="73" t="s">
        <v>28</v>
      </c>
      <c r="C22" s="85"/>
      <c r="D22" s="85"/>
      <c r="E22" s="86"/>
      <c r="F22" s="25">
        <v>10</v>
      </c>
      <c r="G22" s="73"/>
      <c r="H22" s="42"/>
      <c r="I22" s="107"/>
    </row>
    <row r="23" spans="1:9" ht="24" customHeight="1" x14ac:dyDescent="0.2">
      <c r="A23" s="66" t="s">
        <v>37</v>
      </c>
      <c r="B23" s="71" t="s">
        <v>15</v>
      </c>
      <c r="C23" s="79"/>
      <c r="D23" s="79"/>
      <c r="E23" s="80"/>
      <c r="F23" s="66">
        <v>5</v>
      </c>
      <c r="G23" s="81" t="s">
        <v>30</v>
      </c>
      <c r="H23" s="39" t="s">
        <v>138</v>
      </c>
      <c r="I23" s="108" t="str">
        <f>TRANSPOSE(skryť!H22)</f>
        <v/>
      </c>
    </row>
    <row r="24" spans="1:9" ht="24" customHeight="1" x14ac:dyDescent="0.2">
      <c r="A24" s="67"/>
      <c r="B24" s="73"/>
      <c r="C24" s="85"/>
      <c r="D24" s="85"/>
      <c r="E24" s="86"/>
      <c r="F24" s="67"/>
      <c r="G24" s="83"/>
      <c r="H24" s="6"/>
      <c r="I24" s="109"/>
    </row>
    <row r="25" spans="1:9" ht="26.25" customHeight="1" x14ac:dyDescent="0.2">
      <c r="A25" s="66" t="s">
        <v>38</v>
      </c>
      <c r="B25" s="71" t="s">
        <v>33</v>
      </c>
      <c r="C25" s="79"/>
      <c r="D25" s="79"/>
      <c r="E25" s="80"/>
      <c r="F25" s="19"/>
      <c r="G25" s="81" t="s">
        <v>32</v>
      </c>
      <c r="H25" s="37" t="s">
        <v>141</v>
      </c>
      <c r="I25" s="87" t="str">
        <f>TRANSPOSE(skryť!H32)</f>
        <v/>
      </c>
    </row>
    <row r="26" spans="1:9" ht="26.25" customHeight="1" x14ac:dyDescent="0.2">
      <c r="A26" s="70"/>
      <c r="B26" s="89" t="s">
        <v>36</v>
      </c>
      <c r="C26" s="90"/>
      <c r="D26" s="90"/>
      <c r="E26" s="91"/>
      <c r="F26" s="24">
        <v>10</v>
      </c>
      <c r="G26" s="82"/>
      <c r="H26" s="92" t="str">
        <f>TRANSPOSE(skryť!F32)</f>
        <v/>
      </c>
      <c r="I26" s="88"/>
    </row>
    <row r="27" spans="1:9" ht="26.25" customHeight="1" x14ac:dyDescent="0.2">
      <c r="A27" s="70"/>
      <c r="B27" s="89" t="s">
        <v>34</v>
      </c>
      <c r="C27" s="90"/>
      <c r="D27" s="90"/>
      <c r="E27" s="91"/>
      <c r="F27" s="24">
        <v>6</v>
      </c>
      <c r="G27" s="82"/>
      <c r="H27" s="93"/>
      <c r="I27" s="88"/>
    </row>
    <row r="28" spans="1:9" ht="26.25" customHeight="1" x14ac:dyDescent="0.2">
      <c r="A28" s="70"/>
      <c r="B28" s="89" t="s">
        <v>35</v>
      </c>
      <c r="C28" s="90"/>
      <c r="D28" s="90"/>
      <c r="E28" s="91"/>
      <c r="F28" s="24">
        <v>4</v>
      </c>
      <c r="G28" s="83"/>
      <c r="H28" s="94"/>
      <c r="I28" s="88"/>
    </row>
    <row r="29" spans="1:9" x14ac:dyDescent="0.2">
      <c r="A29" s="110" t="s">
        <v>17</v>
      </c>
      <c r="B29" s="110"/>
      <c r="C29" s="110"/>
      <c r="D29" s="110"/>
      <c r="E29" s="110"/>
      <c r="F29" s="110"/>
      <c r="G29" s="110"/>
      <c r="H29" s="7" t="s">
        <v>18</v>
      </c>
      <c r="I29" s="61">
        <f>SUM(I12:I28)</f>
        <v>14</v>
      </c>
    </row>
    <row r="31" spans="1:9" x14ac:dyDescent="0.2">
      <c r="B31" s="8" t="s">
        <v>143</v>
      </c>
    </row>
    <row r="32" spans="1:9" x14ac:dyDescent="0.2">
      <c r="B32" s="84" t="str">
        <f>IF(C6="","nie je vyplnená výška OV","")</f>
        <v>nie je vyplnená výška OV</v>
      </c>
      <c r="C32" s="84"/>
      <c r="D32" s="84"/>
      <c r="E32" s="84"/>
      <c r="F32" s="84"/>
    </row>
    <row r="33" spans="2:6" x14ac:dyDescent="0.2">
      <c r="B33" s="84" t="str">
        <f>IF(C7="","nie je vyplnená užívaná výmera v ha","")</f>
        <v>nie je vyplnená užívaná výmera v ha</v>
      </c>
      <c r="C33" s="84"/>
      <c r="D33" s="84"/>
      <c r="E33" s="84"/>
      <c r="F33" s="84"/>
    </row>
    <row r="34" spans="2:6" x14ac:dyDescent="0.2">
      <c r="B34" s="84" t="str">
        <f>IF(C8="","nie je vyplneny požadovaný NFP","")</f>
        <v>nie je vyplneny požadovaný NFP</v>
      </c>
      <c r="C34" s="84"/>
      <c r="D34" s="84"/>
      <c r="E34" s="84"/>
      <c r="F34" s="84"/>
    </row>
    <row r="35" spans="2:6" x14ac:dyDescent="0.2">
      <c r="B35" s="84" t="str">
        <f>IF(C9="","nie je vyplnený požadovaný NFP za všetky podané ŽoNFP","")</f>
        <v>nie je vyplnený požadovaný NFP za všetky podané ŽoNFP</v>
      </c>
      <c r="C35" s="84"/>
      <c r="D35" s="84"/>
      <c r="E35" s="84"/>
      <c r="F35" s="84"/>
    </row>
    <row r="36" spans="2:6" x14ac:dyDescent="0.2">
      <c r="B36" s="84" t="str">
        <f>IF(H13=0,"vyberte miesto realizácie projektu","")</f>
        <v>vyberte miesto realizácie projektu</v>
      </c>
      <c r="C36" s="84"/>
      <c r="D36" s="84"/>
      <c r="E36" s="84"/>
      <c r="F36" s="84"/>
    </row>
    <row r="37" spans="2:6" x14ac:dyDescent="0.2">
      <c r="B37" s="84" t="str">
        <f>IF(I15="","označte jednu možnosť v bodovacom kritériu č. 2","")</f>
        <v>označte jednu možnosť v bodovacom kritériu č. 2</v>
      </c>
      <c r="C37" s="84"/>
      <c r="D37" s="84"/>
      <c r="E37" s="84"/>
      <c r="F37" s="84"/>
    </row>
    <row r="38" spans="2:6" x14ac:dyDescent="0.2">
      <c r="B38" s="84" t="str">
        <f>IF(I19="","označte jednu možnosť v bodovacom kritériu č. 3","")</f>
        <v>označte jednu možnosť v bodovacom kritériu č. 3</v>
      </c>
      <c r="C38" s="84"/>
      <c r="D38" s="84"/>
      <c r="E38" s="84"/>
      <c r="F38" s="84"/>
    </row>
    <row r="39" spans="2:6" x14ac:dyDescent="0.2">
      <c r="B39" s="84" t="str">
        <f>IF(I20="","označte jednu možnosť v bodovacom kritériu č. 4","")</f>
        <v>označte jednu možnosť v bodovacom kritériu č. 4</v>
      </c>
      <c r="C39" s="84"/>
      <c r="D39" s="84"/>
      <c r="E39" s="84"/>
      <c r="F39" s="84"/>
    </row>
    <row r="40" spans="2:6" x14ac:dyDescent="0.2">
      <c r="B40" s="84" t="str">
        <f>IF(H24="","zadajte výmeru certifikovaného lesa kritérium č. 5","")</f>
        <v>zadajte výmeru certifikovaného lesa kritérium č. 5</v>
      </c>
      <c r="C40" s="84"/>
      <c r="D40" s="84"/>
      <c r="E40" s="84"/>
      <c r="F40" s="84"/>
    </row>
  </sheetData>
  <sheetProtection algorithmName="SHA-512" hashValue="R/T+iApo7SMwUDcp9YRL+Rxt4+iablbBawLe6/3Xnlx14TnAMeau1yEESnq39g+6Zt0o+Xli0fLvLM+IUGu+uA==" saltValue="dYBQn28O3jRLw2NfG+yHpQ==" spinCount="100000" sheet="1" objects="1" scenarios="1"/>
  <mergeCells count="47">
    <mergeCell ref="B40:F40"/>
    <mergeCell ref="I15:I18"/>
    <mergeCell ref="B16:E16"/>
    <mergeCell ref="B17:E17"/>
    <mergeCell ref="B18:E18"/>
    <mergeCell ref="I20:I22"/>
    <mergeCell ref="B20:E20"/>
    <mergeCell ref="B22:E22"/>
    <mergeCell ref="B21:E21"/>
    <mergeCell ref="I23:I24"/>
    <mergeCell ref="B39:F39"/>
    <mergeCell ref="A29:G29"/>
    <mergeCell ref="B32:F32"/>
    <mergeCell ref="B33:F33"/>
    <mergeCell ref="B34:F34"/>
    <mergeCell ref="B35:F35"/>
    <mergeCell ref="C4:I4"/>
    <mergeCell ref="C5:I5"/>
    <mergeCell ref="B11:E11"/>
    <mergeCell ref="B12:E12"/>
    <mergeCell ref="I12:I14"/>
    <mergeCell ref="B13:E13"/>
    <mergeCell ref="B14:E14"/>
    <mergeCell ref="G12:G14"/>
    <mergeCell ref="A25:A28"/>
    <mergeCell ref="B25:E25"/>
    <mergeCell ref="G25:G28"/>
    <mergeCell ref="I25:I28"/>
    <mergeCell ref="B26:E26"/>
    <mergeCell ref="H26:H28"/>
    <mergeCell ref="B27:E27"/>
    <mergeCell ref="B28:E28"/>
    <mergeCell ref="B36:F36"/>
    <mergeCell ref="B37:F37"/>
    <mergeCell ref="B38:F38"/>
    <mergeCell ref="G23:G24"/>
    <mergeCell ref="F23:F24"/>
    <mergeCell ref="B23:E24"/>
    <mergeCell ref="A23:A24"/>
    <mergeCell ref="H13:H14"/>
    <mergeCell ref="A20:A22"/>
    <mergeCell ref="G20:G22"/>
    <mergeCell ref="B19:E19"/>
    <mergeCell ref="A15:A18"/>
    <mergeCell ref="B15:E15"/>
    <mergeCell ref="G15:G18"/>
    <mergeCell ref="A12:A14"/>
  </mergeCells>
  <conditionalFormatting sqref="B39:F39">
    <cfRule type="cellIs" dxfId="10" priority="2" operator="equal">
      <formula>"označte jednu možnosť v bodovacom kritériu č. 4"</formula>
    </cfRule>
  </conditionalFormatting>
  <conditionalFormatting sqref="B32">
    <cfRule type="cellIs" dxfId="9" priority="9" operator="equal">
      <formula>"nie je vyplnená výška OV"</formula>
    </cfRule>
  </conditionalFormatting>
  <conditionalFormatting sqref="B33:F33">
    <cfRule type="cellIs" dxfId="8" priority="8" operator="equal">
      <formula>"nie je vyplnená užívaná výmera v ha"</formula>
    </cfRule>
  </conditionalFormatting>
  <conditionalFormatting sqref="B34:F34">
    <cfRule type="cellIs" dxfId="7" priority="7" operator="equal">
      <formula>"nie je vyplneny požadovaný NFP"</formula>
    </cfRule>
  </conditionalFormatting>
  <conditionalFormatting sqref="B35:F35">
    <cfRule type="cellIs" dxfId="6" priority="6" operator="equal">
      <formula>"nie je vyplnený požadovaný NFP za všetky podané ŽoNFP"</formula>
    </cfRule>
  </conditionalFormatting>
  <conditionalFormatting sqref="B36:F36">
    <cfRule type="cellIs" dxfId="5" priority="5" operator="equal">
      <formula>"vyberte miesto realizácie projektu"</formula>
    </cfRule>
  </conditionalFormatting>
  <conditionalFormatting sqref="B37:F37">
    <cfRule type="cellIs" dxfId="4" priority="4" operator="equal">
      <formula>"označte jednu možnosť v bodovacom kritériu č. 2"</formula>
    </cfRule>
  </conditionalFormatting>
  <conditionalFormatting sqref="B38:F38">
    <cfRule type="cellIs" dxfId="3" priority="3" operator="equal">
      <formula>"označte jednu možnosť v bodovacom kritériu č. 3"</formula>
    </cfRule>
  </conditionalFormatting>
  <conditionalFormatting sqref="B40:F40">
    <cfRule type="cellIs" dxfId="2" priority="1" operator="equal">
      <formula>"zadajte výmeru certifikovaného lesa kritérium č. 5"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99" fitToHeight="2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Group Box 2">
              <controlPr defaultSize="0" autoFill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7</xdr:col>
                    <xdr:colOff>295275</xdr:colOff>
                    <xdr:row>15</xdr:row>
                    <xdr:rowOff>57150</xdr:rowOff>
                  </from>
                  <to>
                    <xdr:col>7</xdr:col>
                    <xdr:colOff>1019175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7</xdr:col>
                    <xdr:colOff>295275</xdr:colOff>
                    <xdr:row>16</xdr:row>
                    <xdr:rowOff>123825</xdr:rowOff>
                  </from>
                  <to>
                    <xdr:col>7</xdr:col>
                    <xdr:colOff>1019175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Group Box 5">
              <controlPr defaultSize="0" autoFill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Option Button 9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76200</xdr:rowOff>
                  </from>
                  <to>
                    <xdr:col>7</xdr:col>
                    <xdr:colOff>1019175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Option Button 10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400050</xdr:rowOff>
                  </from>
                  <to>
                    <xdr:col>7</xdr:col>
                    <xdr:colOff>1019175</xdr:colOff>
                    <xdr:row>18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Group Box 12">
              <controlPr defaultSize="0" autoFill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Option Button 13">
              <controlPr defaultSize="0" autoFill="0" autoLine="0" autoPict="0">
                <anchor moveWithCells="1">
                  <from>
                    <xdr:col>7</xdr:col>
                    <xdr:colOff>304800</xdr:colOff>
                    <xdr:row>20</xdr:row>
                    <xdr:rowOff>57150</xdr:rowOff>
                  </from>
                  <to>
                    <xdr:col>7</xdr:col>
                    <xdr:colOff>1028700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Option Button 14">
              <controlPr defaultSize="0" autoFill="0" autoLine="0" autoPict="0">
                <anchor moveWithCells="1">
                  <from>
                    <xdr:col>7</xdr:col>
                    <xdr:colOff>304800</xdr:colOff>
                    <xdr:row>21</xdr:row>
                    <xdr:rowOff>28575</xdr:rowOff>
                  </from>
                  <to>
                    <xdr:col>7</xdr:col>
                    <xdr:colOff>1028700</xdr:colOff>
                    <xdr:row>21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customWidth="1"/>
    <col min="2" max="2" width="31.5703125" customWidth="1"/>
    <col min="3" max="3" width="9.140625" hidden="1" customWidth="1"/>
    <col min="4" max="4" width="12.5703125" hidden="1" customWidth="1"/>
    <col min="5" max="5" width="12.5703125" bestFit="1" customWidth="1"/>
    <col min="6" max="6" width="14.7109375" hidden="1" customWidth="1"/>
    <col min="7" max="7" width="5.28515625" hidden="1" customWidth="1"/>
    <col min="8" max="8" width="23.28515625" customWidth="1"/>
    <col min="9" max="9" width="22.28515625" customWidth="1"/>
  </cols>
  <sheetData>
    <row r="1" spans="1:9" x14ac:dyDescent="0.25">
      <c r="A1" s="43" t="s">
        <v>144</v>
      </c>
    </row>
    <row r="2" spans="1:9" x14ac:dyDescent="0.25">
      <c r="A2" s="44" t="s">
        <v>146</v>
      </c>
    </row>
    <row r="4" spans="1:9" x14ac:dyDescent="0.25">
      <c r="A4" s="1" t="s">
        <v>0</v>
      </c>
      <c r="B4" s="111"/>
      <c r="C4" s="111"/>
      <c r="D4" s="111"/>
      <c r="E4" s="111"/>
      <c r="F4" s="111"/>
      <c r="G4" s="111"/>
      <c r="H4" s="111"/>
      <c r="I4" s="111"/>
    </row>
    <row r="5" spans="1:9" x14ac:dyDescent="0.25">
      <c r="A5" s="1" t="s">
        <v>1</v>
      </c>
      <c r="B5" s="111"/>
      <c r="C5" s="111"/>
      <c r="D5" s="111"/>
      <c r="E5" s="111"/>
      <c r="F5" s="111"/>
      <c r="G5" s="111"/>
      <c r="H5" s="111"/>
      <c r="I5" s="111"/>
    </row>
    <row r="8" spans="1:9" x14ac:dyDescent="0.25">
      <c r="A8" s="29" t="s">
        <v>39</v>
      </c>
    </row>
    <row r="9" spans="1:9" x14ac:dyDescent="0.25">
      <c r="C9" s="30" t="s">
        <v>40</v>
      </c>
      <c r="D9" s="30" t="s">
        <v>40</v>
      </c>
      <c r="F9" s="30" t="s">
        <v>40</v>
      </c>
      <c r="G9" s="30" t="s">
        <v>40</v>
      </c>
    </row>
    <row r="10" spans="1:9" x14ac:dyDescent="0.25">
      <c r="A10" s="27" t="s">
        <v>6</v>
      </c>
      <c r="B10" s="27" t="s">
        <v>41</v>
      </c>
      <c r="C10" s="27" t="s">
        <v>42</v>
      </c>
      <c r="D10" s="27" t="s">
        <v>43</v>
      </c>
      <c r="E10" s="27" t="s">
        <v>43</v>
      </c>
      <c r="F10" s="31"/>
      <c r="G10" s="31"/>
      <c r="H10" s="27" t="s">
        <v>44</v>
      </c>
      <c r="I10" s="27" t="s">
        <v>45</v>
      </c>
    </row>
    <row r="11" spans="1:9" x14ac:dyDescent="0.25">
      <c r="A11" s="32">
        <v>1</v>
      </c>
      <c r="B11" s="62"/>
      <c r="C11" s="33"/>
      <c r="D11" s="31" t="e">
        <f>VLOOKUP(B11,skryť!$B$2:$C$80,2,0)</f>
        <v>#N/A</v>
      </c>
      <c r="E11" s="63">
        <f>IFERROR(D11,0)</f>
        <v>0</v>
      </c>
      <c r="F11" s="63" t="str">
        <f>IF(E11&gt;0,1,"")</f>
        <v/>
      </c>
      <c r="G11" s="63">
        <f>COUNTIF($B$11:$B$40,B11)</f>
        <v>0</v>
      </c>
      <c r="H11" s="64" t="str">
        <f>IF(G11&gt;1,"okres je zadaný viackrát","")</f>
        <v/>
      </c>
      <c r="I11" s="64" t="str">
        <f>IF(B11="","nezadané miesto realizácie"," ")</f>
        <v>nezadané miesto realizácie</v>
      </c>
    </row>
    <row r="12" spans="1:9" x14ac:dyDescent="0.25">
      <c r="A12" s="32">
        <v>2</v>
      </c>
      <c r="B12" s="62"/>
      <c r="C12" s="33"/>
      <c r="D12" s="31" t="e">
        <f>VLOOKUP(B12,skryť!$B$2:$C$80,2,0)</f>
        <v>#N/A</v>
      </c>
      <c r="E12" s="63">
        <f t="shared" ref="E12:E40" si="0">IFERROR(D12,0)</f>
        <v>0</v>
      </c>
      <c r="F12" s="63" t="str">
        <f t="shared" ref="F12:F39" si="1">IF(E12&gt;0,1," ")</f>
        <v xml:space="preserve"> </v>
      </c>
      <c r="G12" s="63">
        <f t="shared" ref="G12:G40" si="2">COUNTIF($B$11:$B$40,B12)</f>
        <v>0</v>
      </c>
      <c r="H12" s="64" t="str">
        <f t="shared" ref="H12:H40" si="3">IF(G12&gt;1,"okres je zadaný viackrát","")</f>
        <v/>
      </c>
      <c r="I12" s="64"/>
    </row>
    <row r="13" spans="1:9" x14ac:dyDescent="0.25">
      <c r="A13" s="32">
        <v>3</v>
      </c>
      <c r="B13" s="62"/>
      <c r="C13" s="33"/>
      <c r="D13" s="31" t="e">
        <f>VLOOKUP(B13,skryť!$B$2:$C$80,2,0)</f>
        <v>#N/A</v>
      </c>
      <c r="E13" s="63">
        <f t="shared" si="0"/>
        <v>0</v>
      </c>
      <c r="F13" s="63" t="str">
        <f>IF(E13&gt;0,1," ")</f>
        <v xml:space="preserve"> </v>
      </c>
      <c r="G13" s="63">
        <f t="shared" si="2"/>
        <v>0</v>
      </c>
      <c r="H13" s="64" t="str">
        <f t="shared" si="3"/>
        <v/>
      </c>
      <c r="I13" s="64"/>
    </row>
    <row r="14" spans="1:9" x14ac:dyDescent="0.25">
      <c r="A14" s="32">
        <v>4</v>
      </c>
      <c r="B14" s="62"/>
      <c r="C14" s="33"/>
      <c r="D14" s="31" t="e">
        <f>VLOOKUP(B14,skryť!$B$2:$C$80,2,0)</f>
        <v>#N/A</v>
      </c>
      <c r="E14" s="63">
        <f t="shared" si="0"/>
        <v>0</v>
      </c>
      <c r="F14" s="63" t="str">
        <f t="shared" si="1"/>
        <v xml:space="preserve"> </v>
      </c>
      <c r="G14" s="63">
        <f t="shared" si="2"/>
        <v>0</v>
      </c>
      <c r="H14" s="64" t="str">
        <f t="shared" si="3"/>
        <v/>
      </c>
      <c r="I14" s="64"/>
    </row>
    <row r="15" spans="1:9" x14ac:dyDescent="0.25">
      <c r="A15" s="32">
        <v>5</v>
      </c>
      <c r="B15" s="62"/>
      <c r="C15" s="33"/>
      <c r="D15" s="31" t="e">
        <f>VLOOKUP(B15,skryť!$B$2:$C$80,2,0)</f>
        <v>#N/A</v>
      </c>
      <c r="E15" s="63">
        <f t="shared" si="0"/>
        <v>0</v>
      </c>
      <c r="F15" s="63" t="str">
        <f t="shared" si="1"/>
        <v xml:space="preserve"> </v>
      </c>
      <c r="G15" s="63">
        <f t="shared" si="2"/>
        <v>0</v>
      </c>
      <c r="H15" s="64" t="str">
        <f t="shared" si="3"/>
        <v/>
      </c>
      <c r="I15" s="64"/>
    </row>
    <row r="16" spans="1:9" x14ac:dyDescent="0.25">
      <c r="A16" s="32">
        <v>6</v>
      </c>
      <c r="B16" s="62"/>
      <c r="C16" s="33"/>
      <c r="D16" s="31" t="e">
        <f>VLOOKUP(B16,skryť!$B$2:$C$80,2,0)</f>
        <v>#N/A</v>
      </c>
      <c r="E16" s="63">
        <f t="shared" si="0"/>
        <v>0</v>
      </c>
      <c r="F16" s="63" t="str">
        <f t="shared" si="1"/>
        <v xml:space="preserve"> </v>
      </c>
      <c r="G16" s="63">
        <f t="shared" si="2"/>
        <v>0</v>
      </c>
      <c r="H16" s="64" t="str">
        <f t="shared" si="3"/>
        <v/>
      </c>
      <c r="I16" s="64"/>
    </row>
    <row r="17" spans="1:9" x14ac:dyDescent="0.25">
      <c r="A17" s="32">
        <v>7</v>
      </c>
      <c r="B17" s="62"/>
      <c r="C17" s="33"/>
      <c r="D17" s="31" t="e">
        <f>VLOOKUP(B17,skryť!$B$2:$C$80,2,0)</f>
        <v>#N/A</v>
      </c>
      <c r="E17" s="63">
        <f t="shared" si="0"/>
        <v>0</v>
      </c>
      <c r="F17" s="63" t="str">
        <f t="shared" si="1"/>
        <v xml:space="preserve"> </v>
      </c>
      <c r="G17" s="63">
        <f t="shared" si="2"/>
        <v>0</v>
      </c>
      <c r="H17" s="64" t="str">
        <f t="shared" si="3"/>
        <v/>
      </c>
      <c r="I17" s="64"/>
    </row>
    <row r="18" spans="1:9" x14ac:dyDescent="0.25">
      <c r="A18" s="32">
        <v>8</v>
      </c>
      <c r="B18" s="62"/>
      <c r="C18" s="33"/>
      <c r="D18" s="31" t="e">
        <f>VLOOKUP(B18,skryť!$B$2:$C$80,2,0)</f>
        <v>#N/A</v>
      </c>
      <c r="E18" s="63">
        <f t="shared" si="0"/>
        <v>0</v>
      </c>
      <c r="F18" s="63" t="str">
        <f t="shared" si="1"/>
        <v xml:space="preserve"> </v>
      </c>
      <c r="G18" s="63">
        <f t="shared" si="2"/>
        <v>0</v>
      </c>
      <c r="H18" s="64" t="str">
        <f t="shared" si="3"/>
        <v/>
      </c>
      <c r="I18" s="64"/>
    </row>
    <row r="19" spans="1:9" x14ac:dyDescent="0.25">
      <c r="A19" s="32">
        <v>9</v>
      </c>
      <c r="B19" s="62"/>
      <c r="C19" s="33"/>
      <c r="D19" s="31" t="e">
        <f>VLOOKUP(B19,skryť!$B$2:$C$80,2,0)</f>
        <v>#N/A</v>
      </c>
      <c r="E19" s="63">
        <f t="shared" si="0"/>
        <v>0</v>
      </c>
      <c r="F19" s="63" t="str">
        <f t="shared" si="1"/>
        <v xml:space="preserve"> </v>
      </c>
      <c r="G19" s="63">
        <f t="shared" si="2"/>
        <v>0</v>
      </c>
      <c r="H19" s="64" t="str">
        <f t="shared" si="3"/>
        <v/>
      </c>
      <c r="I19" s="64"/>
    </row>
    <row r="20" spans="1:9" x14ac:dyDescent="0.25">
      <c r="A20" s="32">
        <v>10</v>
      </c>
      <c r="B20" s="62"/>
      <c r="C20" s="33"/>
      <c r="D20" s="31" t="e">
        <f>VLOOKUP(B20,skryť!$B$2:$C$80,2,0)</f>
        <v>#N/A</v>
      </c>
      <c r="E20" s="63">
        <f t="shared" si="0"/>
        <v>0</v>
      </c>
      <c r="F20" s="63" t="str">
        <f t="shared" si="1"/>
        <v xml:space="preserve"> </v>
      </c>
      <c r="G20" s="63">
        <f t="shared" si="2"/>
        <v>0</v>
      </c>
      <c r="H20" s="64" t="str">
        <f t="shared" si="3"/>
        <v/>
      </c>
      <c r="I20" s="64"/>
    </row>
    <row r="21" spans="1:9" x14ac:dyDescent="0.25">
      <c r="A21" s="32">
        <v>11</v>
      </c>
      <c r="B21" s="62"/>
      <c r="C21" s="33"/>
      <c r="D21" s="31" t="e">
        <f>VLOOKUP(B21,skryť!$B$2:$C$80,2,0)</f>
        <v>#N/A</v>
      </c>
      <c r="E21" s="63">
        <f t="shared" si="0"/>
        <v>0</v>
      </c>
      <c r="F21" s="63" t="str">
        <f t="shared" si="1"/>
        <v xml:space="preserve"> </v>
      </c>
      <c r="G21" s="63">
        <f t="shared" si="2"/>
        <v>0</v>
      </c>
      <c r="H21" s="64" t="str">
        <f t="shared" si="3"/>
        <v/>
      </c>
      <c r="I21" s="64"/>
    </row>
    <row r="22" spans="1:9" x14ac:dyDescent="0.25">
      <c r="A22" s="32">
        <v>12</v>
      </c>
      <c r="B22" s="62"/>
      <c r="C22" s="33"/>
      <c r="D22" s="31" t="e">
        <f>VLOOKUP(B22,skryť!$B$2:$C$80,2,0)</f>
        <v>#N/A</v>
      </c>
      <c r="E22" s="63">
        <f t="shared" si="0"/>
        <v>0</v>
      </c>
      <c r="F22" s="63" t="str">
        <f t="shared" si="1"/>
        <v xml:space="preserve"> </v>
      </c>
      <c r="G22" s="63">
        <f t="shared" si="2"/>
        <v>0</v>
      </c>
      <c r="H22" s="64" t="str">
        <f t="shared" si="3"/>
        <v/>
      </c>
      <c r="I22" s="64"/>
    </row>
    <row r="23" spans="1:9" x14ac:dyDescent="0.25">
      <c r="A23" s="32">
        <v>13</v>
      </c>
      <c r="B23" s="62"/>
      <c r="C23" s="33"/>
      <c r="D23" s="31" t="e">
        <f>VLOOKUP(B23,skryť!$B$2:$C$80,2,0)</f>
        <v>#N/A</v>
      </c>
      <c r="E23" s="63">
        <f t="shared" si="0"/>
        <v>0</v>
      </c>
      <c r="F23" s="63" t="str">
        <f t="shared" si="1"/>
        <v xml:space="preserve"> </v>
      </c>
      <c r="G23" s="63">
        <f t="shared" si="2"/>
        <v>0</v>
      </c>
      <c r="H23" s="64" t="str">
        <f t="shared" si="3"/>
        <v/>
      </c>
      <c r="I23" s="64"/>
    </row>
    <row r="24" spans="1:9" x14ac:dyDescent="0.25">
      <c r="A24" s="32">
        <v>14</v>
      </c>
      <c r="B24" s="62"/>
      <c r="C24" s="33"/>
      <c r="D24" s="31" t="e">
        <f>VLOOKUP(B24,skryť!$B$2:$C$80,2,0)</f>
        <v>#N/A</v>
      </c>
      <c r="E24" s="63">
        <f t="shared" si="0"/>
        <v>0</v>
      </c>
      <c r="F24" s="63" t="str">
        <f t="shared" si="1"/>
        <v xml:space="preserve"> </v>
      </c>
      <c r="G24" s="63">
        <f t="shared" si="2"/>
        <v>0</v>
      </c>
      <c r="H24" s="64" t="str">
        <f t="shared" si="3"/>
        <v/>
      </c>
      <c r="I24" s="64"/>
    </row>
    <row r="25" spans="1:9" x14ac:dyDescent="0.25">
      <c r="A25" s="32">
        <v>15</v>
      </c>
      <c r="B25" s="62"/>
      <c r="C25" s="33"/>
      <c r="D25" s="31" t="e">
        <f>VLOOKUP(B25,skryť!$B$2:$C$80,2,0)</f>
        <v>#N/A</v>
      </c>
      <c r="E25" s="63">
        <f t="shared" si="0"/>
        <v>0</v>
      </c>
      <c r="F25" s="63" t="str">
        <f t="shared" si="1"/>
        <v xml:space="preserve"> </v>
      </c>
      <c r="G25" s="63">
        <f t="shared" si="2"/>
        <v>0</v>
      </c>
      <c r="H25" s="64" t="str">
        <f t="shared" si="3"/>
        <v/>
      </c>
      <c r="I25" s="64"/>
    </row>
    <row r="26" spans="1:9" x14ac:dyDescent="0.25">
      <c r="A26" s="32">
        <v>16</v>
      </c>
      <c r="B26" s="62"/>
      <c r="C26" s="33"/>
      <c r="D26" s="31" t="e">
        <f>VLOOKUP(B26,skryť!$B$2:$C$80,2,0)</f>
        <v>#N/A</v>
      </c>
      <c r="E26" s="63">
        <f t="shared" si="0"/>
        <v>0</v>
      </c>
      <c r="F26" s="63" t="str">
        <f t="shared" si="1"/>
        <v xml:space="preserve"> </v>
      </c>
      <c r="G26" s="63">
        <f t="shared" si="2"/>
        <v>0</v>
      </c>
      <c r="H26" s="64" t="str">
        <f t="shared" si="3"/>
        <v/>
      </c>
      <c r="I26" s="64"/>
    </row>
    <row r="27" spans="1:9" x14ac:dyDescent="0.25">
      <c r="A27" s="32">
        <v>17</v>
      </c>
      <c r="B27" s="62"/>
      <c r="C27" s="33"/>
      <c r="D27" s="31" t="e">
        <f>VLOOKUP(B27,skryť!$B$2:$C$80,2,0)</f>
        <v>#N/A</v>
      </c>
      <c r="E27" s="63">
        <f t="shared" si="0"/>
        <v>0</v>
      </c>
      <c r="F27" s="63" t="str">
        <f t="shared" si="1"/>
        <v xml:space="preserve"> </v>
      </c>
      <c r="G27" s="63">
        <f t="shared" si="2"/>
        <v>0</v>
      </c>
      <c r="H27" s="64" t="str">
        <f t="shared" si="3"/>
        <v/>
      </c>
      <c r="I27" s="64"/>
    </row>
    <row r="28" spans="1:9" x14ac:dyDescent="0.25">
      <c r="A28" s="32">
        <v>18</v>
      </c>
      <c r="B28" s="62"/>
      <c r="C28" s="33"/>
      <c r="D28" s="31" t="e">
        <f>VLOOKUP(B28,skryť!$B$2:$C$80,2,0)</f>
        <v>#N/A</v>
      </c>
      <c r="E28" s="63">
        <f t="shared" si="0"/>
        <v>0</v>
      </c>
      <c r="F28" s="63" t="str">
        <f t="shared" si="1"/>
        <v xml:space="preserve"> </v>
      </c>
      <c r="G28" s="63">
        <f t="shared" si="2"/>
        <v>0</v>
      </c>
      <c r="H28" s="64" t="str">
        <f t="shared" si="3"/>
        <v/>
      </c>
      <c r="I28" s="64"/>
    </row>
    <row r="29" spans="1:9" x14ac:dyDescent="0.25">
      <c r="A29" s="32">
        <v>19</v>
      </c>
      <c r="B29" s="62"/>
      <c r="C29" s="33"/>
      <c r="D29" s="31" t="e">
        <f>VLOOKUP(B29,skryť!$B$2:$C$80,2,0)</f>
        <v>#N/A</v>
      </c>
      <c r="E29" s="63">
        <f t="shared" si="0"/>
        <v>0</v>
      </c>
      <c r="F29" s="63" t="str">
        <f t="shared" si="1"/>
        <v xml:space="preserve"> </v>
      </c>
      <c r="G29" s="63">
        <f t="shared" si="2"/>
        <v>0</v>
      </c>
      <c r="H29" s="64" t="str">
        <f t="shared" si="3"/>
        <v/>
      </c>
      <c r="I29" s="64"/>
    </row>
    <row r="30" spans="1:9" x14ac:dyDescent="0.25">
      <c r="A30" s="32">
        <v>20</v>
      </c>
      <c r="B30" s="62"/>
      <c r="C30" s="33"/>
      <c r="D30" s="31" t="e">
        <f>VLOOKUP(B30,skryť!$B$2:$C$80,2,0)</f>
        <v>#N/A</v>
      </c>
      <c r="E30" s="63">
        <f t="shared" si="0"/>
        <v>0</v>
      </c>
      <c r="F30" s="63" t="str">
        <f t="shared" si="1"/>
        <v xml:space="preserve"> </v>
      </c>
      <c r="G30" s="63">
        <f t="shared" si="2"/>
        <v>0</v>
      </c>
      <c r="H30" s="64" t="str">
        <f t="shared" si="3"/>
        <v/>
      </c>
      <c r="I30" s="64"/>
    </row>
    <row r="31" spans="1:9" x14ac:dyDescent="0.25">
      <c r="A31" s="32">
        <v>21</v>
      </c>
      <c r="B31" s="62"/>
      <c r="C31" s="33"/>
      <c r="D31" s="31" t="e">
        <f>VLOOKUP(B31,skryť!$B$2:$C$80,2,0)</f>
        <v>#N/A</v>
      </c>
      <c r="E31" s="63">
        <f t="shared" si="0"/>
        <v>0</v>
      </c>
      <c r="F31" s="63" t="str">
        <f t="shared" si="1"/>
        <v xml:space="preserve"> </v>
      </c>
      <c r="G31" s="63">
        <f t="shared" si="2"/>
        <v>0</v>
      </c>
      <c r="H31" s="64" t="str">
        <f t="shared" si="3"/>
        <v/>
      </c>
      <c r="I31" s="64"/>
    </row>
    <row r="32" spans="1:9" x14ac:dyDescent="0.25">
      <c r="A32" s="32">
        <v>22</v>
      </c>
      <c r="B32" s="62"/>
      <c r="C32" s="33"/>
      <c r="D32" s="31" t="e">
        <f>VLOOKUP(B32,skryť!$B$2:$C$80,2,0)</f>
        <v>#N/A</v>
      </c>
      <c r="E32" s="63">
        <f t="shared" si="0"/>
        <v>0</v>
      </c>
      <c r="F32" s="63" t="str">
        <f t="shared" si="1"/>
        <v xml:space="preserve"> </v>
      </c>
      <c r="G32" s="63">
        <f t="shared" si="2"/>
        <v>0</v>
      </c>
      <c r="H32" s="64" t="str">
        <f t="shared" si="3"/>
        <v/>
      </c>
      <c r="I32" s="64"/>
    </row>
    <row r="33" spans="1:9" x14ac:dyDescent="0.25">
      <c r="A33" s="32">
        <v>23</v>
      </c>
      <c r="B33" s="62"/>
      <c r="C33" s="33"/>
      <c r="D33" s="31" t="e">
        <f>VLOOKUP(B33,skryť!$B$2:$C$80,2,0)</f>
        <v>#N/A</v>
      </c>
      <c r="E33" s="63">
        <f t="shared" si="0"/>
        <v>0</v>
      </c>
      <c r="F33" s="63" t="str">
        <f t="shared" si="1"/>
        <v xml:space="preserve"> </v>
      </c>
      <c r="G33" s="63">
        <f t="shared" si="2"/>
        <v>0</v>
      </c>
      <c r="H33" s="64" t="str">
        <f t="shared" si="3"/>
        <v/>
      </c>
      <c r="I33" s="64"/>
    </row>
    <row r="34" spans="1:9" x14ac:dyDescent="0.25">
      <c r="A34" s="32">
        <v>24</v>
      </c>
      <c r="B34" s="62"/>
      <c r="C34" s="33"/>
      <c r="D34" s="31" t="e">
        <f>VLOOKUP(B34,skryť!$B$2:$C$80,2,0)</f>
        <v>#N/A</v>
      </c>
      <c r="E34" s="63">
        <f t="shared" si="0"/>
        <v>0</v>
      </c>
      <c r="F34" s="63" t="str">
        <f t="shared" si="1"/>
        <v xml:space="preserve"> </v>
      </c>
      <c r="G34" s="63">
        <f t="shared" si="2"/>
        <v>0</v>
      </c>
      <c r="H34" s="64" t="str">
        <f t="shared" si="3"/>
        <v/>
      </c>
      <c r="I34" s="64"/>
    </row>
    <row r="35" spans="1:9" x14ac:dyDescent="0.25">
      <c r="A35" s="32">
        <v>25</v>
      </c>
      <c r="B35" s="62"/>
      <c r="C35" s="33"/>
      <c r="D35" s="31" t="e">
        <f>VLOOKUP(B35,skryť!$B$2:$C$80,2,0)</f>
        <v>#N/A</v>
      </c>
      <c r="E35" s="63">
        <f t="shared" si="0"/>
        <v>0</v>
      </c>
      <c r="F35" s="63" t="str">
        <f t="shared" si="1"/>
        <v xml:space="preserve"> </v>
      </c>
      <c r="G35" s="63">
        <f t="shared" si="2"/>
        <v>0</v>
      </c>
      <c r="H35" s="64" t="str">
        <f t="shared" si="3"/>
        <v/>
      </c>
      <c r="I35" s="64"/>
    </row>
    <row r="36" spans="1:9" x14ac:dyDescent="0.25">
      <c r="A36" s="32">
        <v>26</v>
      </c>
      <c r="B36" s="62"/>
      <c r="C36" s="33"/>
      <c r="D36" s="31" t="e">
        <f>VLOOKUP(B36,skryť!$B$2:$C$80,2,0)</f>
        <v>#N/A</v>
      </c>
      <c r="E36" s="63">
        <f t="shared" si="0"/>
        <v>0</v>
      </c>
      <c r="F36" s="63" t="str">
        <f t="shared" si="1"/>
        <v xml:space="preserve"> </v>
      </c>
      <c r="G36" s="63">
        <f t="shared" si="2"/>
        <v>0</v>
      </c>
      <c r="H36" s="64" t="str">
        <f t="shared" si="3"/>
        <v/>
      </c>
      <c r="I36" s="64"/>
    </row>
    <row r="37" spans="1:9" x14ac:dyDescent="0.25">
      <c r="A37" s="32">
        <v>27</v>
      </c>
      <c r="B37" s="62"/>
      <c r="C37" s="33"/>
      <c r="D37" s="31" t="e">
        <f>VLOOKUP(B37,skryť!$B$2:$C$80,2,0)</f>
        <v>#N/A</v>
      </c>
      <c r="E37" s="63">
        <f t="shared" si="0"/>
        <v>0</v>
      </c>
      <c r="F37" s="63" t="str">
        <f t="shared" si="1"/>
        <v xml:space="preserve"> </v>
      </c>
      <c r="G37" s="63">
        <f t="shared" si="2"/>
        <v>0</v>
      </c>
      <c r="H37" s="64" t="str">
        <f t="shared" si="3"/>
        <v/>
      </c>
      <c r="I37" s="64"/>
    </row>
    <row r="38" spans="1:9" x14ac:dyDescent="0.25">
      <c r="A38" s="32">
        <v>28</v>
      </c>
      <c r="B38" s="62"/>
      <c r="C38" s="33"/>
      <c r="D38" s="31" t="e">
        <f>VLOOKUP(B38,skryť!$B$2:$C$80,2,0)</f>
        <v>#N/A</v>
      </c>
      <c r="E38" s="63">
        <f t="shared" si="0"/>
        <v>0</v>
      </c>
      <c r="F38" s="63" t="str">
        <f t="shared" si="1"/>
        <v xml:space="preserve"> </v>
      </c>
      <c r="G38" s="63">
        <f t="shared" si="2"/>
        <v>0</v>
      </c>
      <c r="H38" s="64" t="str">
        <f t="shared" si="3"/>
        <v/>
      </c>
      <c r="I38" s="64"/>
    </row>
    <row r="39" spans="1:9" x14ac:dyDescent="0.25">
      <c r="A39" s="32">
        <v>29</v>
      </c>
      <c r="B39" s="62"/>
      <c r="C39" s="33"/>
      <c r="D39" s="31" t="e">
        <f>VLOOKUP(B39,skryť!$B$2:$C$80,2,0)</f>
        <v>#N/A</v>
      </c>
      <c r="E39" s="63">
        <f t="shared" si="0"/>
        <v>0</v>
      </c>
      <c r="F39" s="63" t="str">
        <f t="shared" si="1"/>
        <v xml:space="preserve"> </v>
      </c>
      <c r="G39" s="63">
        <f t="shared" si="2"/>
        <v>0</v>
      </c>
      <c r="H39" s="64" t="str">
        <f t="shared" si="3"/>
        <v/>
      </c>
      <c r="I39" s="64"/>
    </row>
    <row r="40" spans="1:9" x14ac:dyDescent="0.25">
      <c r="A40" s="32">
        <v>30</v>
      </c>
      <c r="B40" s="62"/>
      <c r="C40" s="33"/>
      <c r="D40" s="31" t="e">
        <f>VLOOKUP(B40,skryť!$B$2:$C$80,2,0)</f>
        <v>#N/A</v>
      </c>
      <c r="E40" s="63">
        <f t="shared" si="0"/>
        <v>0</v>
      </c>
      <c r="F40" s="63" t="str">
        <f>IF(E40&gt;0,1,"")</f>
        <v/>
      </c>
      <c r="G40" s="63">
        <f t="shared" si="2"/>
        <v>0</v>
      </c>
      <c r="H40" s="64" t="str">
        <f t="shared" si="3"/>
        <v/>
      </c>
      <c r="I40" s="64"/>
    </row>
    <row r="43" spans="1:9" hidden="1" x14ac:dyDescent="0.25">
      <c r="A43" s="34"/>
      <c r="B43" s="34"/>
      <c r="C43" s="34"/>
      <c r="D43" s="34"/>
      <c r="E43" s="35">
        <f>SUM(E11:E40)</f>
        <v>0</v>
      </c>
      <c r="F43" s="36">
        <f>COUNT(F11:F40)</f>
        <v>0</v>
      </c>
      <c r="G43" s="34"/>
      <c r="H43" s="34"/>
      <c r="I43" s="34"/>
    </row>
    <row r="44" spans="1:9" x14ac:dyDescent="0.25">
      <c r="B44" s="29" t="s">
        <v>46</v>
      </c>
      <c r="E44" s="65">
        <f>IFERROR(F44,0)</f>
        <v>0</v>
      </c>
      <c r="F44" s="26" t="e">
        <f>E43/F43</f>
        <v>#DIV/0!</v>
      </c>
    </row>
  </sheetData>
  <sheetProtection algorithmName="SHA-512" hashValue="dBtdo9+X1buzpGvc76/BD0lEL2kE5qspk43YwfKnM/suij3KZ+balDxXs1CPKrTDRpLZujQplUp5u/msZ1gYhg==" saltValue="FI8Mfpsq3ccSFvX1/w1F4A==" spinCount="100000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skryť!$B$2:$B$80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0"/>
  <sheetViews>
    <sheetView workbookViewId="0">
      <selection activeCell="B2" sqref="B2:C80"/>
    </sheetView>
  </sheetViews>
  <sheetFormatPr defaultRowHeight="15" x14ac:dyDescent="0.25"/>
  <cols>
    <col min="2" max="2" width="23.7109375" bestFit="1" customWidth="1"/>
    <col min="3" max="3" width="12.7109375" bestFit="1" customWidth="1"/>
    <col min="5" max="5" width="12.140625" bestFit="1" customWidth="1"/>
    <col min="6" max="6" width="18.140625" bestFit="1" customWidth="1"/>
    <col min="7" max="7" width="16.28515625" bestFit="1" customWidth="1"/>
    <col min="8" max="8" width="13.5703125" bestFit="1" customWidth="1"/>
  </cols>
  <sheetData>
    <row r="1" spans="1:12" ht="16.5" x14ac:dyDescent="0.25">
      <c r="A1" s="45"/>
      <c r="B1" s="58" t="s">
        <v>47</v>
      </c>
      <c r="C1" s="58" t="s">
        <v>48</v>
      </c>
      <c r="D1" s="45"/>
      <c r="E1" s="45" t="s">
        <v>134</v>
      </c>
      <c r="F1" s="59" t="s">
        <v>129</v>
      </c>
      <c r="G1" s="59" t="s">
        <v>130</v>
      </c>
      <c r="H1" s="45" t="s">
        <v>135</v>
      </c>
      <c r="I1" s="48">
        <v>0</v>
      </c>
      <c r="J1" s="45"/>
      <c r="K1" s="45"/>
      <c r="L1" s="45"/>
    </row>
    <row r="2" spans="1:12" x14ac:dyDescent="0.25">
      <c r="A2" s="45"/>
      <c r="B2" s="46" t="s">
        <v>49</v>
      </c>
      <c r="C2" s="47">
        <v>4.99</v>
      </c>
      <c r="D2" s="45"/>
      <c r="E2" s="45"/>
      <c r="F2" s="45">
        <f>TRANSPOSE('4.3'!C8)</f>
        <v>0</v>
      </c>
      <c r="G2" s="60">
        <v>0.8</v>
      </c>
      <c r="H2" s="45"/>
      <c r="I2" s="45"/>
      <c r="J2" s="45"/>
      <c r="K2" s="45"/>
      <c r="L2" s="45"/>
    </row>
    <row r="3" spans="1:12" ht="16.5" x14ac:dyDescent="0.25">
      <c r="A3" s="45"/>
      <c r="B3" s="46" t="s">
        <v>50</v>
      </c>
      <c r="C3" s="47">
        <v>6.67</v>
      </c>
      <c r="D3" s="45"/>
      <c r="E3" s="45"/>
      <c r="F3" s="59" t="s">
        <v>131</v>
      </c>
      <c r="G3" s="45"/>
      <c r="H3" s="45"/>
      <c r="I3" s="45"/>
      <c r="J3" s="45"/>
      <c r="K3" s="45"/>
      <c r="L3" s="45"/>
    </row>
    <row r="4" spans="1:12" x14ac:dyDescent="0.25">
      <c r="A4" s="45"/>
      <c r="B4" s="46" t="s">
        <v>51</v>
      </c>
      <c r="C4" s="47">
        <v>5.87</v>
      </c>
      <c r="D4" s="45"/>
      <c r="E4" s="45"/>
      <c r="F4" s="45">
        <f>TRANSPOSE('4.3'!C6)</f>
        <v>0</v>
      </c>
      <c r="G4" s="45"/>
      <c r="H4" s="45"/>
      <c r="I4" s="45"/>
      <c r="J4" s="45"/>
      <c r="K4" s="45"/>
      <c r="L4" s="45"/>
    </row>
    <row r="5" spans="1:12" ht="16.5" x14ac:dyDescent="0.25">
      <c r="A5" s="45"/>
      <c r="B5" s="46" t="s">
        <v>52</v>
      </c>
      <c r="C5" s="47">
        <v>5.49</v>
      </c>
      <c r="D5" s="45"/>
      <c r="E5" s="45"/>
      <c r="F5" s="59" t="s">
        <v>132</v>
      </c>
      <c r="G5" s="59" t="s">
        <v>133</v>
      </c>
      <c r="H5" s="45"/>
      <c r="I5" s="45"/>
      <c r="J5" s="45"/>
      <c r="K5" s="45"/>
      <c r="L5" s="45"/>
    </row>
    <row r="6" spans="1:12" x14ac:dyDescent="0.25">
      <c r="A6" s="45"/>
      <c r="B6" s="46" t="s">
        <v>53</v>
      </c>
      <c r="C6" s="47">
        <v>5.3</v>
      </c>
      <c r="D6" s="45"/>
      <c r="E6" s="45"/>
      <c r="F6" s="45" t="e">
        <f>F2/F4</f>
        <v>#DIV/0!</v>
      </c>
      <c r="G6" s="60" t="e">
        <f>G2-F6</f>
        <v>#DIV/0!</v>
      </c>
      <c r="H6" s="48" t="str">
        <f>IF(OR(I1="",I1=0,'4.3'!C6="",'4.3'!C8=""),"",IF(I1=2,0,IF(I1=1,IF(AND((G2-F6)&gt;=0,(G2-F6)&lt;0.05),0,IF(AND((G2-F6)&gt;=0.05,(G2-F6)&lt;0.1),2,IF(AND((G2-F6)&gt;=0.1),4,))))))</f>
        <v/>
      </c>
      <c r="I6" s="45"/>
      <c r="J6" s="45"/>
      <c r="K6" s="45"/>
      <c r="L6" s="45"/>
    </row>
    <row r="7" spans="1:12" x14ac:dyDescent="0.25">
      <c r="A7" s="45"/>
      <c r="B7" s="46" t="s">
        <v>54</v>
      </c>
      <c r="C7" s="47">
        <v>7.43</v>
      </c>
      <c r="D7" s="45"/>
      <c r="E7" s="45"/>
      <c r="F7" s="45"/>
      <c r="G7" s="45"/>
      <c r="H7" s="48" t="str">
        <f>IFERROR(H6,"")</f>
        <v/>
      </c>
      <c r="I7" s="45"/>
      <c r="J7" s="45"/>
      <c r="K7" s="45"/>
      <c r="L7" s="45"/>
    </row>
    <row r="8" spans="1:12" x14ac:dyDescent="0.25">
      <c r="A8" s="45"/>
      <c r="B8" s="46" t="s">
        <v>55</v>
      </c>
      <c r="C8" s="47">
        <v>7.41</v>
      </c>
      <c r="D8" s="45"/>
      <c r="E8" s="45" t="s">
        <v>136</v>
      </c>
      <c r="F8" s="45"/>
      <c r="G8" s="45"/>
      <c r="H8" s="45" t="s">
        <v>135</v>
      </c>
      <c r="I8" s="48">
        <v>0</v>
      </c>
      <c r="J8" s="45"/>
      <c r="K8" s="45"/>
      <c r="L8" s="45"/>
    </row>
    <row r="9" spans="1:12" x14ac:dyDescent="0.25">
      <c r="A9" s="45"/>
      <c r="B9" s="46" t="s">
        <v>56</v>
      </c>
      <c r="C9" s="47">
        <v>6.22</v>
      </c>
      <c r="D9" s="45"/>
      <c r="E9" s="45"/>
      <c r="F9" s="45"/>
      <c r="G9" s="45"/>
      <c r="H9" s="45"/>
      <c r="I9" s="45" t="str">
        <f>IF(OR(I8="",I8=0),"",IF(I8=1,10,IF(I8=2,0,"")))</f>
        <v/>
      </c>
      <c r="J9" s="45"/>
      <c r="K9" s="45"/>
      <c r="L9" s="45"/>
    </row>
    <row r="10" spans="1:12" x14ac:dyDescent="0.25">
      <c r="A10" s="45"/>
      <c r="B10" s="46" t="s">
        <v>57</v>
      </c>
      <c r="C10" s="47">
        <v>10.34</v>
      </c>
      <c r="D10" s="45"/>
      <c r="E10" s="45"/>
      <c r="F10" s="45"/>
      <c r="G10" s="45"/>
      <c r="H10" s="45"/>
      <c r="I10" s="45"/>
      <c r="J10" s="45"/>
      <c r="K10" s="45"/>
      <c r="L10" s="45"/>
    </row>
    <row r="11" spans="1:12" x14ac:dyDescent="0.25">
      <c r="A11" s="45"/>
      <c r="B11" s="46" t="s">
        <v>58</v>
      </c>
      <c r="C11" s="47">
        <v>5.43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x14ac:dyDescent="0.25">
      <c r="A12" s="45"/>
      <c r="B12" s="46" t="s">
        <v>59</v>
      </c>
      <c r="C12" s="47">
        <v>7.87</v>
      </c>
      <c r="D12" s="45"/>
      <c r="E12" s="45" t="s">
        <v>139</v>
      </c>
      <c r="F12" s="45"/>
      <c r="G12" s="45"/>
      <c r="H12" s="45"/>
      <c r="I12" s="45"/>
      <c r="J12" s="45"/>
      <c r="K12" s="45"/>
      <c r="L12" s="45"/>
    </row>
    <row r="13" spans="1:12" ht="15" customHeight="1" x14ac:dyDescent="0.25">
      <c r="A13" s="45"/>
      <c r="B13" s="46" t="s">
        <v>60</v>
      </c>
      <c r="C13" s="47">
        <v>7.51</v>
      </c>
      <c r="D13" s="45"/>
      <c r="E13" s="45"/>
      <c r="F13" s="49"/>
      <c r="G13" s="50"/>
      <c r="H13" s="51">
        <v>0</v>
      </c>
      <c r="I13" s="52"/>
      <c r="J13" s="45"/>
      <c r="K13" s="48" t="str">
        <f>IF(OR(H13="",H13=0),"",IF(H13=1,15,IF(H13=2,10,"")))</f>
        <v/>
      </c>
      <c r="L13" s="45"/>
    </row>
    <row r="14" spans="1:12" ht="15" customHeight="1" x14ac:dyDescent="0.25">
      <c r="A14" s="45"/>
      <c r="B14" s="46" t="s">
        <v>61</v>
      </c>
      <c r="C14" s="47">
        <v>11.25</v>
      </c>
      <c r="D14" s="45"/>
      <c r="E14" s="45"/>
      <c r="F14" s="49"/>
      <c r="G14" s="50"/>
      <c r="H14" s="50"/>
      <c r="I14" s="52"/>
      <c r="J14" s="45"/>
      <c r="K14" s="45"/>
      <c r="L14" s="45"/>
    </row>
    <row r="15" spans="1:12" x14ac:dyDescent="0.25">
      <c r="A15" s="45"/>
      <c r="B15" s="46" t="s">
        <v>62</v>
      </c>
      <c r="C15" s="47">
        <v>8.27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x14ac:dyDescent="0.25">
      <c r="A16" s="45"/>
      <c r="B16" s="46" t="s">
        <v>63</v>
      </c>
      <c r="C16" s="47">
        <v>6.44</v>
      </c>
      <c r="D16" s="45"/>
      <c r="E16" s="45" t="s">
        <v>140</v>
      </c>
      <c r="F16" s="45"/>
      <c r="G16" s="45"/>
      <c r="H16" s="45"/>
      <c r="I16" s="45"/>
      <c r="J16" s="45"/>
      <c r="K16" s="45"/>
      <c r="L16" s="45"/>
    </row>
    <row r="17" spans="1:12" x14ac:dyDescent="0.25">
      <c r="A17" s="45"/>
      <c r="B17" s="46" t="s">
        <v>64</v>
      </c>
      <c r="C17" s="47">
        <v>10.24</v>
      </c>
      <c r="D17" s="45"/>
      <c r="E17" s="45"/>
      <c r="F17" s="53" t="s">
        <v>3</v>
      </c>
      <c r="G17" s="45"/>
      <c r="H17" s="45"/>
      <c r="I17" s="45"/>
      <c r="J17" s="45"/>
      <c r="K17" s="45"/>
      <c r="L17" s="45"/>
    </row>
    <row r="18" spans="1:12" x14ac:dyDescent="0.25">
      <c r="A18" s="45"/>
      <c r="B18" s="46" t="s">
        <v>65</v>
      </c>
      <c r="C18" s="47">
        <v>7.92</v>
      </c>
      <c r="D18" s="45"/>
      <c r="E18" s="45"/>
      <c r="F18" s="54">
        <f>TRANSPOSE('4.3'!C7)</f>
        <v>0</v>
      </c>
      <c r="G18" s="45"/>
      <c r="H18" s="45"/>
      <c r="I18" s="45"/>
      <c r="J18" s="45"/>
      <c r="K18" s="45"/>
      <c r="L18" s="45"/>
    </row>
    <row r="19" spans="1:12" ht="25.5" x14ac:dyDescent="0.25">
      <c r="A19" s="45"/>
      <c r="B19" s="46" t="s">
        <v>66</v>
      </c>
      <c r="C19" s="47">
        <v>7.74</v>
      </c>
      <c r="D19" s="45"/>
      <c r="E19" s="45"/>
      <c r="F19" s="55" t="s">
        <v>138</v>
      </c>
      <c r="G19" s="45"/>
      <c r="H19" s="45"/>
      <c r="I19" s="45"/>
      <c r="J19" s="45"/>
      <c r="K19" s="45"/>
      <c r="L19" s="45"/>
    </row>
    <row r="20" spans="1:12" x14ac:dyDescent="0.25">
      <c r="A20" s="45"/>
      <c r="B20" s="46" t="s">
        <v>67</v>
      </c>
      <c r="C20" s="47">
        <v>7.69</v>
      </c>
      <c r="D20" s="45"/>
      <c r="E20" s="45"/>
      <c r="F20" s="45">
        <f>TRANSPOSE('4.3'!H24)</f>
        <v>0</v>
      </c>
      <c r="G20" s="45"/>
      <c r="H20" s="45"/>
      <c r="I20" s="45"/>
      <c r="J20" s="45"/>
      <c r="K20" s="45"/>
      <c r="L20" s="45"/>
    </row>
    <row r="21" spans="1:12" x14ac:dyDescent="0.25">
      <c r="A21" s="45"/>
      <c r="B21" s="46" t="s">
        <v>68</v>
      </c>
      <c r="C21" s="47">
        <v>11.39</v>
      </c>
      <c r="D21" s="45"/>
      <c r="E21" s="45"/>
      <c r="F21" s="45"/>
      <c r="G21" s="45"/>
      <c r="H21" s="45"/>
      <c r="I21" s="45"/>
      <c r="J21" s="45"/>
      <c r="K21" s="45"/>
      <c r="L21" s="45"/>
    </row>
    <row r="22" spans="1:12" x14ac:dyDescent="0.25">
      <c r="A22" s="45"/>
      <c r="B22" s="46" t="s">
        <v>69</v>
      </c>
      <c r="C22" s="47">
        <v>10.53</v>
      </c>
      <c r="D22" s="45"/>
      <c r="E22" s="45"/>
      <c r="F22" s="45" t="e">
        <f>F20/F18</f>
        <v>#DIV/0!</v>
      </c>
      <c r="G22" s="45"/>
      <c r="H22" s="48" t="str">
        <f>IF(OR('4.3'!C7="",'4.3'!H24=""),"",IF(F20&gt;=100,5,IF(F22&gt;=0.5,5,0)))</f>
        <v/>
      </c>
      <c r="I22" s="45"/>
      <c r="J22" s="45"/>
      <c r="K22" s="45"/>
      <c r="L22" s="45"/>
    </row>
    <row r="23" spans="1:12" x14ac:dyDescent="0.25">
      <c r="A23" s="45"/>
      <c r="B23" s="46" t="s">
        <v>70</v>
      </c>
      <c r="C23" s="47">
        <v>12.47</v>
      </c>
      <c r="D23" s="45"/>
      <c r="E23" s="45"/>
      <c r="F23" s="45"/>
      <c r="G23" s="45"/>
      <c r="H23" s="45"/>
      <c r="I23" s="45"/>
      <c r="J23" s="45"/>
      <c r="K23" s="45"/>
      <c r="L23" s="45"/>
    </row>
    <row r="24" spans="1:12" x14ac:dyDescent="0.25">
      <c r="A24" s="45"/>
      <c r="B24" s="46" t="s">
        <v>71</v>
      </c>
      <c r="C24" s="47">
        <v>7.15</v>
      </c>
      <c r="D24" s="45"/>
      <c r="E24" s="45"/>
      <c r="F24" s="45"/>
      <c r="G24" s="45"/>
      <c r="H24" s="45"/>
      <c r="I24" s="45"/>
      <c r="J24" s="45"/>
      <c r="K24" s="45"/>
      <c r="L24" s="45"/>
    </row>
    <row r="25" spans="1:12" x14ac:dyDescent="0.25">
      <c r="A25" s="45"/>
      <c r="B25" s="46" t="s">
        <v>72</v>
      </c>
      <c r="C25" s="47">
        <v>7.82</v>
      </c>
      <c r="D25" s="45"/>
      <c r="E25" s="45" t="s">
        <v>142</v>
      </c>
      <c r="F25" s="45"/>
      <c r="G25" s="45"/>
      <c r="H25" s="45"/>
      <c r="I25" s="45"/>
      <c r="J25" s="45"/>
      <c r="K25" s="45"/>
      <c r="L25" s="45"/>
    </row>
    <row r="26" spans="1:12" ht="26.25" x14ac:dyDescent="0.25">
      <c r="A26" s="45"/>
      <c r="B26" s="46" t="s">
        <v>73</v>
      </c>
      <c r="C26" s="47">
        <v>15.48</v>
      </c>
      <c r="D26" s="45"/>
      <c r="E26" s="45"/>
      <c r="F26" s="56" t="s">
        <v>5</v>
      </c>
      <c r="G26" s="45"/>
      <c r="H26" s="45"/>
      <c r="I26" s="45"/>
      <c r="J26" s="45"/>
      <c r="K26" s="45"/>
      <c r="L26" s="45"/>
    </row>
    <row r="27" spans="1:12" x14ac:dyDescent="0.25">
      <c r="A27" s="45"/>
      <c r="B27" s="46" t="s">
        <v>74</v>
      </c>
      <c r="C27" s="47">
        <v>12.91</v>
      </c>
      <c r="D27" s="45"/>
      <c r="E27" s="45"/>
      <c r="F27" s="45">
        <f>TRANSPOSE('4.3'!C9)</f>
        <v>0</v>
      </c>
      <c r="G27" s="45"/>
      <c r="H27" s="45"/>
      <c r="I27" s="45"/>
      <c r="J27" s="45"/>
      <c r="K27" s="45"/>
      <c r="L27" s="45"/>
    </row>
    <row r="28" spans="1:12" x14ac:dyDescent="0.25">
      <c r="A28" s="45"/>
      <c r="B28" s="46" t="s">
        <v>75</v>
      </c>
      <c r="C28" s="47">
        <v>8.64</v>
      </c>
      <c r="D28" s="45"/>
      <c r="E28" s="45"/>
      <c r="F28" s="57" t="s">
        <v>3</v>
      </c>
      <c r="G28" s="45"/>
      <c r="H28" s="45"/>
      <c r="I28" s="45"/>
      <c r="J28" s="45"/>
      <c r="K28" s="45"/>
      <c r="L28" s="45"/>
    </row>
    <row r="29" spans="1:12" x14ac:dyDescent="0.25">
      <c r="A29" s="45"/>
      <c r="B29" s="46" t="s">
        <v>76</v>
      </c>
      <c r="C29" s="47">
        <v>10.85</v>
      </c>
      <c r="D29" s="45"/>
      <c r="E29" s="45"/>
      <c r="F29" s="45">
        <f>TRANSPOSE('4.3'!C7)</f>
        <v>0</v>
      </c>
      <c r="G29" s="45"/>
      <c r="H29" s="45"/>
      <c r="I29" s="45"/>
      <c r="J29" s="45"/>
      <c r="K29" s="45"/>
      <c r="L29" s="45"/>
    </row>
    <row r="30" spans="1:12" x14ac:dyDescent="0.25">
      <c r="A30" s="45"/>
      <c r="B30" s="46" t="s">
        <v>77</v>
      </c>
      <c r="C30" s="47">
        <v>8.5299999999999994</v>
      </c>
      <c r="D30" s="45"/>
      <c r="E30" s="45"/>
      <c r="F30" s="45"/>
      <c r="G30" s="45"/>
      <c r="H30" s="45"/>
      <c r="I30" s="45"/>
      <c r="J30" s="45"/>
      <c r="K30" s="45"/>
      <c r="L30" s="45"/>
    </row>
    <row r="31" spans="1:12" x14ac:dyDescent="0.25">
      <c r="A31" s="45"/>
      <c r="B31" s="46" t="s">
        <v>78</v>
      </c>
      <c r="C31" s="47">
        <v>11.08</v>
      </c>
      <c r="D31" s="45"/>
      <c r="E31" s="45"/>
      <c r="F31" s="48" t="e">
        <f>F27/F29</f>
        <v>#DIV/0!</v>
      </c>
      <c r="G31" s="45"/>
      <c r="H31" s="45"/>
      <c r="I31" s="45"/>
      <c r="J31" s="45"/>
      <c r="K31" s="45"/>
      <c r="L31" s="45"/>
    </row>
    <row r="32" spans="1:12" x14ac:dyDescent="0.25">
      <c r="A32" s="45"/>
      <c r="B32" s="46" t="s">
        <v>79</v>
      </c>
      <c r="C32" s="47">
        <v>10.41</v>
      </c>
      <c r="D32" s="45"/>
      <c r="E32" s="45"/>
      <c r="F32" s="48" t="str">
        <f>IFERROR(F31,"")</f>
        <v/>
      </c>
      <c r="G32" s="45"/>
      <c r="H32" s="48" t="str">
        <f>IF(OR(F32="",'4.3'!C9="",'4.3'!C7=""),"",IF(F32&gt;4000,4,IF(AND(F32&gt;2000,F32&lt;=4000),6,IF(AND(F32&lt;=2000,F32&gt;0),10,0))))</f>
        <v/>
      </c>
      <c r="I32" s="45"/>
      <c r="J32" s="45"/>
      <c r="K32" s="45"/>
      <c r="L32" s="45"/>
    </row>
    <row r="33" spans="1:12" x14ac:dyDescent="0.25">
      <c r="A33" s="45"/>
      <c r="B33" s="46" t="s">
        <v>80</v>
      </c>
      <c r="C33" s="47">
        <v>14.3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x14ac:dyDescent="0.25">
      <c r="A34" s="45"/>
      <c r="B34" s="46" t="s">
        <v>81</v>
      </c>
      <c r="C34" s="47">
        <v>12.37</v>
      </c>
      <c r="D34" s="45"/>
      <c r="E34" s="45"/>
      <c r="F34" s="45"/>
      <c r="G34" s="45"/>
      <c r="H34" s="45"/>
      <c r="I34" s="45"/>
      <c r="J34" s="45"/>
      <c r="K34" s="45"/>
      <c r="L34" s="45"/>
    </row>
    <row r="35" spans="1:12" x14ac:dyDescent="0.25">
      <c r="A35" s="45"/>
      <c r="B35" s="46" t="s">
        <v>82</v>
      </c>
      <c r="C35" s="47">
        <v>12.65</v>
      </c>
      <c r="D35" s="45"/>
      <c r="E35" s="45"/>
      <c r="F35" s="45"/>
      <c r="G35" s="45"/>
      <c r="H35" s="45"/>
      <c r="I35" s="45"/>
      <c r="J35" s="45"/>
      <c r="K35" s="45"/>
      <c r="L35" s="45"/>
    </row>
    <row r="36" spans="1:12" x14ac:dyDescent="0.25">
      <c r="A36" s="45"/>
      <c r="B36" s="46" t="s">
        <v>83</v>
      </c>
      <c r="C36" s="47">
        <v>12.28</v>
      </c>
      <c r="D36" s="45"/>
      <c r="E36" s="45"/>
      <c r="F36" s="45"/>
      <c r="G36" s="45"/>
      <c r="H36" s="45"/>
      <c r="I36" s="45"/>
      <c r="J36" s="45"/>
      <c r="K36" s="45"/>
      <c r="L36" s="45"/>
    </row>
    <row r="37" spans="1:12" x14ac:dyDescent="0.25">
      <c r="A37" s="45"/>
      <c r="B37" s="46" t="s">
        <v>84</v>
      </c>
      <c r="C37" s="47">
        <v>12.04</v>
      </c>
      <c r="D37" s="45"/>
      <c r="E37" s="45"/>
      <c r="F37" s="45"/>
      <c r="G37" s="45"/>
      <c r="H37" s="45"/>
      <c r="I37" s="45"/>
      <c r="J37" s="45"/>
      <c r="K37" s="45"/>
      <c r="L37" s="45"/>
    </row>
    <row r="38" spans="1:12" x14ac:dyDescent="0.25">
      <c r="A38" s="45"/>
      <c r="B38" s="46" t="s">
        <v>85</v>
      </c>
      <c r="C38" s="47">
        <v>8.34</v>
      </c>
      <c r="D38" s="45"/>
      <c r="E38" s="45"/>
      <c r="F38" s="45"/>
      <c r="G38" s="45"/>
      <c r="H38" s="45"/>
      <c r="I38" s="45"/>
      <c r="J38" s="45"/>
      <c r="K38" s="45"/>
      <c r="L38" s="45"/>
    </row>
    <row r="39" spans="1:12" x14ac:dyDescent="0.25">
      <c r="A39" s="45"/>
      <c r="B39" s="46" t="s">
        <v>86</v>
      </c>
      <c r="C39" s="47">
        <v>12.53</v>
      </c>
      <c r="D39" s="45"/>
      <c r="E39" s="45"/>
      <c r="F39" s="45"/>
      <c r="G39" s="45"/>
      <c r="H39" s="45"/>
      <c r="I39" s="45"/>
      <c r="J39" s="45"/>
      <c r="K39" s="45"/>
      <c r="L39" s="45"/>
    </row>
    <row r="40" spans="1:12" x14ac:dyDescent="0.25">
      <c r="A40" s="45"/>
      <c r="B40" s="46" t="s">
        <v>87</v>
      </c>
      <c r="C40" s="47">
        <v>11.87</v>
      </c>
      <c r="D40" s="45"/>
      <c r="E40" s="45"/>
      <c r="F40" s="45"/>
      <c r="G40" s="45"/>
      <c r="H40" s="45"/>
      <c r="I40" s="45"/>
      <c r="J40" s="45"/>
      <c r="K40" s="45"/>
      <c r="L40" s="45"/>
    </row>
    <row r="41" spans="1:12" x14ac:dyDescent="0.25">
      <c r="A41" s="45"/>
      <c r="B41" s="46" t="s">
        <v>88</v>
      </c>
      <c r="C41" s="47">
        <v>12.6</v>
      </c>
      <c r="D41" s="45"/>
      <c r="E41" s="45"/>
      <c r="F41" s="45"/>
      <c r="G41" s="45"/>
      <c r="H41" s="45"/>
      <c r="I41" s="45"/>
      <c r="J41" s="45"/>
      <c r="K41" s="45"/>
      <c r="L41" s="45"/>
    </row>
    <row r="42" spans="1:12" x14ac:dyDescent="0.25">
      <c r="A42" s="45"/>
      <c r="B42" s="46" t="s">
        <v>89</v>
      </c>
      <c r="C42" s="47">
        <v>11.18</v>
      </c>
      <c r="D42" s="45"/>
      <c r="E42" s="45"/>
      <c r="F42" s="45"/>
      <c r="G42" s="45"/>
      <c r="H42" s="45"/>
      <c r="I42" s="45"/>
      <c r="J42" s="45"/>
      <c r="K42" s="45"/>
      <c r="L42" s="45"/>
    </row>
    <row r="43" spans="1:12" x14ac:dyDescent="0.25">
      <c r="A43" s="45"/>
      <c r="B43" s="46" t="s">
        <v>90</v>
      </c>
      <c r="C43" s="47">
        <v>8.5399999999999991</v>
      </c>
      <c r="D43" s="45"/>
      <c r="E43" s="45"/>
      <c r="F43" s="45"/>
      <c r="G43" s="45"/>
      <c r="H43" s="45"/>
      <c r="I43" s="45"/>
      <c r="J43" s="45"/>
      <c r="K43" s="45"/>
      <c r="L43" s="45"/>
    </row>
    <row r="44" spans="1:12" x14ac:dyDescent="0.25">
      <c r="A44" s="45"/>
      <c r="B44" s="46" t="s">
        <v>91</v>
      </c>
      <c r="C44" s="47">
        <v>8.9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1:12" x14ac:dyDescent="0.25">
      <c r="A45" s="45"/>
      <c r="B45" s="46" t="s">
        <v>92</v>
      </c>
      <c r="C45" s="47">
        <v>17.510000000000002</v>
      </c>
      <c r="D45" s="45"/>
      <c r="E45" s="45"/>
      <c r="F45" s="45"/>
      <c r="G45" s="45"/>
      <c r="H45" s="45"/>
      <c r="I45" s="45"/>
      <c r="J45" s="45"/>
      <c r="K45" s="45"/>
      <c r="L45" s="45"/>
    </row>
    <row r="46" spans="1:12" x14ac:dyDescent="0.25">
      <c r="A46" s="45"/>
      <c r="B46" s="46" t="s">
        <v>93</v>
      </c>
      <c r="C46" s="47">
        <v>13.41</v>
      </c>
      <c r="D46" s="45"/>
      <c r="E46" s="45"/>
      <c r="F46" s="45"/>
      <c r="G46" s="45"/>
      <c r="H46" s="45"/>
      <c r="I46" s="45"/>
      <c r="J46" s="45"/>
      <c r="K46" s="45"/>
      <c r="L46" s="45"/>
    </row>
    <row r="47" spans="1:12" x14ac:dyDescent="0.25">
      <c r="A47" s="45"/>
      <c r="B47" s="46" t="s">
        <v>94</v>
      </c>
      <c r="C47" s="47">
        <v>14.57</v>
      </c>
      <c r="D47" s="45"/>
      <c r="E47" s="45"/>
      <c r="F47" s="45"/>
      <c r="G47" s="45"/>
      <c r="H47" s="45"/>
      <c r="I47" s="45"/>
      <c r="J47" s="45"/>
      <c r="K47" s="45"/>
      <c r="L47" s="45"/>
    </row>
    <row r="48" spans="1:12" x14ac:dyDescent="0.25">
      <c r="A48" s="45"/>
      <c r="B48" s="46" t="s">
        <v>95</v>
      </c>
      <c r="C48" s="47">
        <v>16.95</v>
      </c>
      <c r="D48" s="45"/>
      <c r="E48" s="45"/>
      <c r="F48" s="45"/>
      <c r="G48" s="45"/>
      <c r="H48" s="45"/>
      <c r="I48" s="45"/>
      <c r="J48" s="45"/>
      <c r="K48" s="45"/>
      <c r="L48" s="45"/>
    </row>
    <row r="49" spans="1:12" x14ac:dyDescent="0.25">
      <c r="A49" s="45"/>
      <c r="B49" s="46" t="s">
        <v>96</v>
      </c>
      <c r="C49" s="47">
        <v>20.079999999999998</v>
      </c>
      <c r="D49" s="45"/>
      <c r="E49" s="45"/>
      <c r="F49" s="45"/>
      <c r="G49" s="45"/>
      <c r="H49" s="45"/>
      <c r="I49" s="45"/>
      <c r="J49" s="45"/>
      <c r="K49" s="45"/>
      <c r="L49" s="45"/>
    </row>
    <row r="50" spans="1:12" x14ac:dyDescent="0.25">
      <c r="A50" s="45"/>
      <c r="B50" s="46" t="s">
        <v>97</v>
      </c>
      <c r="C50" s="47">
        <v>23.57</v>
      </c>
      <c r="D50" s="45"/>
      <c r="E50" s="45"/>
      <c r="F50" s="45"/>
      <c r="G50" s="45"/>
      <c r="H50" s="45"/>
      <c r="I50" s="45"/>
      <c r="J50" s="45"/>
      <c r="K50" s="45"/>
      <c r="L50" s="45"/>
    </row>
    <row r="51" spans="1:12" x14ac:dyDescent="0.25">
      <c r="A51" s="45"/>
      <c r="B51" s="46" t="s">
        <v>98</v>
      </c>
      <c r="C51" s="47">
        <v>26.82</v>
      </c>
      <c r="D51" s="45"/>
      <c r="E51" s="45"/>
      <c r="F51" s="45"/>
      <c r="G51" s="45"/>
      <c r="H51" s="45"/>
      <c r="I51" s="45"/>
      <c r="J51" s="45"/>
      <c r="K51" s="45"/>
      <c r="L51" s="45"/>
    </row>
    <row r="52" spans="1:12" x14ac:dyDescent="0.25">
      <c r="A52" s="45"/>
      <c r="B52" s="46" t="s">
        <v>99</v>
      </c>
      <c r="C52" s="47">
        <v>29.84</v>
      </c>
      <c r="D52" s="45"/>
      <c r="E52" s="45"/>
      <c r="F52" s="45"/>
      <c r="G52" s="45"/>
      <c r="H52" s="45"/>
      <c r="I52" s="45"/>
      <c r="J52" s="45"/>
      <c r="K52" s="45"/>
      <c r="L52" s="45"/>
    </row>
    <row r="53" spans="1:12" x14ac:dyDescent="0.25">
      <c r="A53" s="45"/>
      <c r="B53" s="46" t="s">
        <v>100</v>
      </c>
      <c r="C53" s="47">
        <v>22.17</v>
      </c>
      <c r="D53" s="45"/>
      <c r="E53" s="45"/>
      <c r="F53" s="45"/>
      <c r="G53" s="45"/>
      <c r="H53" s="45"/>
      <c r="I53" s="45"/>
      <c r="J53" s="45"/>
      <c r="K53" s="45"/>
      <c r="L53" s="45"/>
    </row>
    <row r="54" spans="1:12" x14ac:dyDescent="0.25">
      <c r="A54" s="45"/>
      <c r="B54" s="46" t="s">
        <v>101</v>
      </c>
      <c r="C54" s="47">
        <v>10.55</v>
      </c>
      <c r="D54" s="45"/>
      <c r="E54" s="45"/>
      <c r="F54" s="45"/>
      <c r="G54" s="45"/>
      <c r="H54" s="45"/>
      <c r="I54" s="45"/>
      <c r="J54" s="45"/>
      <c r="K54" s="45"/>
      <c r="L54" s="45"/>
    </row>
    <row r="55" spans="1:12" x14ac:dyDescent="0.25">
      <c r="A55" s="45"/>
      <c r="B55" s="46" t="s">
        <v>102</v>
      </c>
      <c r="C55" s="47">
        <v>16.46</v>
      </c>
      <c r="D55" s="45"/>
      <c r="E55" s="45"/>
      <c r="F55" s="45"/>
      <c r="G55" s="45"/>
      <c r="H55" s="45"/>
      <c r="I55" s="45"/>
      <c r="J55" s="45"/>
      <c r="K55" s="45"/>
      <c r="L55" s="45"/>
    </row>
    <row r="56" spans="1:12" x14ac:dyDescent="0.25">
      <c r="A56" s="45"/>
      <c r="B56" s="46" t="s">
        <v>103</v>
      </c>
      <c r="C56" s="47">
        <v>13.34</v>
      </c>
      <c r="D56" s="45"/>
      <c r="E56" s="45"/>
      <c r="F56" s="45"/>
      <c r="G56" s="45"/>
      <c r="H56" s="45"/>
      <c r="I56" s="45"/>
      <c r="J56" s="45"/>
      <c r="K56" s="45"/>
      <c r="L56" s="45"/>
    </row>
    <row r="57" spans="1:12" x14ac:dyDescent="0.25">
      <c r="A57" s="45"/>
      <c r="B57" s="46" t="s">
        <v>104</v>
      </c>
      <c r="C57" s="47">
        <v>19.600000000000001</v>
      </c>
      <c r="D57" s="45"/>
      <c r="E57" s="45"/>
      <c r="F57" s="45"/>
      <c r="G57" s="45"/>
      <c r="H57" s="45"/>
      <c r="I57" s="45"/>
      <c r="J57" s="45"/>
      <c r="K57" s="45"/>
      <c r="L57" s="45"/>
    </row>
    <row r="58" spans="1:12" x14ac:dyDescent="0.25">
      <c r="A58" s="45"/>
      <c r="B58" s="46" t="s">
        <v>105</v>
      </c>
      <c r="C58" s="47">
        <v>16.489999999999998</v>
      </c>
      <c r="D58" s="45"/>
      <c r="E58" s="45"/>
      <c r="F58" s="45"/>
      <c r="G58" s="45"/>
      <c r="H58" s="45"/>
      <c r="I58" s="45"/>
      <c r="J58" s="45"/>
      <c r="K58" s="45"/>
      <c r="L58" s="45"/>
    </row>
    <row r="59" spans="1:12" x14ac:dyDescent="0.25">
      <c r="A59" s="45"/>
      <c r="B59" s="46" t="s">
        <v>106</v>
      </c>
      <c r="C59" s="47">
        <v>25.59</v>
      </c>
      <c r="D59" s="45"/>
      <c r="E59" s="45"/>
      <c r="F59" s="45"/>
      <c r="G59" s="45"/>
      <c r="H59" s="45"/>
      <c r="I59" s="45"/>
      <c r="J59" s="45"/>
      <c r="K59" s="45"/>
      <c r="L59" s="45"/>
    </row>
    <row r="60" spans="1:12" x14ac:dyDescent="0.25">
      <c r="A60" s="45"/>
      <c r="B60" s="46" t="s">
        <v>107</v>
      </c>
      <c r="C60" s="47">
        <v>16.440000000000001</v>
      </c>
      <c r="D60" s="45"/>
      <c r="E60" s="45"/>
      <c r="F60" s="45"/>
      <c r="G60" s="45"/>
      <c r="H60" s="45"/>
      <c r="I60" s="45"/>
      <c r="J60" s="45"/>
      <c r="K60" s="45"/>
      <c r="L60" s="45"/>
    </row>
    <row r="61" spans="1:12" x14ac:dyDescent="0.25">
      <c r="A61" s="45"/>
      <c r="B61" s="46" t="s">
        <v>108</v>
      </c>
      <c r="C61" s="47">
        <v>19.95</v>
      </c>
      <c r="D61" s="45"/>
      <c r="E61" s="45"/>
      <c r="F61" s="45"/>
      <c r="G61" s="45"/>
      <c r="H61" s="45"/>
      <c r="I61" s="45"/>
      <c r="J61" s="45"/>
      <c r="K61" s="45"/>
      <c r="L61" s="45"/>
    </row>
    <row r="62" spans="1:12" x14ac:dyDescent="0.25">
      <c r="A62" s="45"/>
      <c r="B62" s="46" t="s">
        <v>109</v>
      </c>
      <c r="C62" s="47">
        <v>11.01</v>
      </c>
      <c r="D62" s="45"/>
      <c r="E62" s="45"/>
      <c r="F62" s="45"/>
      <c r="G62" s="45"/>
      <c r="H62" s="45"/>
      <c r="I62" s="45"/>
      <c r="J62" s="45"/>
      <c r="K62" s="45"/>
      <c r="L62" s="45"/>
    </row>
    <row r="63" spans="1:12" x14ac:dyDescent="0.25">
      <c r="A63" s="45"/>
      <c r="B63" s="46" t="s">
        <v>110</v>
      </c>
      <c r="C63" s="47">
        <v>14.84</v>
      </c>
      <c r="D63" s="45"/>
      <c r="E63" s="45"/>
      <c r="F63" s="45"/>
      <c r="G63" s="45"/>
      <c r="H63" s="45"/>
      <c r="I63" s="45"/>
      <c r="J63" s="45"/>
      <c r="K63" s="45"/>
      <c r="L63" s="45"/>
    </row>
    <row r="64" spans="1:12" x14ac:dyDescent="0.25">
      <c r="A64" s="45"/>
      <c r="B64" s="46" t="s">
        <v>111</v>
      </c>
      <c r="C64" s="47">
        <v>21.86</v>
      </c>
      <c r="D64" s="45"/>
      <c r="E64" s="45"/>
      <c r="F64" s="45"/>
      <c r="G64" s="45"/>
      <c r="H64" s="45"/>
      <c r="I64" s="45"/>
      <c r="J64" s="45"/>
      <c r="K64" s="45"/>
      <c r="L64" s="45"/>
    </row>
    <row r="65" spans="1:12" x14ac:dyDescent="0.25">
      <c r="A65" s="45"/>
      <c r="B65" s="46" t="s">
        <v>112</v>
      </c>
      <c r="C65" s="47">
        <v>19.059999999999999</v>
      </c>
      <c r="D65" s="45"/>
      <c r="E65" s="45"/>
      <c r="F65" s="45"/>
      <c r="G65" s="45"/>
      <c r="H65" s="45"/>
      <c r="I65" s="45"/>
      <c r="J65" s="45"/>
      <c r="K65" s="45"/>
      <c r="L65" s="45"/>
    </row>
    <row r="66" spans="1:12" x14ac:dyDescent="0.25">
      <c r="A66" s="45"/>
      <c r="B66" s="46" t="s">
        <v>113</v>
      </c>
      <c r="C66" s="47">
        <v>13.1</v>
      </c>
      <c r="D66" s="45"/>
      <c r="E66" s="45"/>
      <c r="F66" s="45"/>
      <c r="G66" s="45"/>
      <c r="H66" s="45"/>
      <c r="I66" s="45"/>
      <c r="J66" s="45"/>
      <c r="K66" s="45"/>
      <c r="L66" s="45"/>
    </row>
    <row r="67" spans="1:12" x14ac:dyDescent="0.25">
      <c r="A67" s="45"/>
      <c r="B67" s="46" t="s">
        <v>114</v>
      </c>
      <c r="C67" s="47">
        <v>17.399999999999999</v>
      </c>
      <c r="D67" s="45"/>
      <c r="E67" s="45"/>
      <c r="F67" s="45"/>
      <c r="G67" s="45"/>
      <c r="H67" s="45"/>
      <c r="I67" s="45"/>
      <c r="J67" s="45"/>
      <c r="K67" s="45"/>
      <c r="L67" s="45"/>
    </row>
    <row r="68" spans="1:12" x14ac:dyDescent="0.25">
      <c r="A68" s="45"/>
      <c r="B68" s="46" t="s">
        <v>115</v>
      </c>
      <c r="C68" s="47">
        <v>20.05</v>
      </c>
      <c r="D68" s="45"/>
      <c r="E68" s="45"/>
      <c r="F68" s="45"/>
      <c r="G68" s="45"/>
      <c r="H68" s="45"/>
      <c r="I68" s="45"/>
      <c r="J68" s="45"/>
      <c r="K68" s="45"/>
      <c r="L68" s="45"/>
    </row>
    <row r="69" spans="1:12" x14ac:dyDescent="0.25">
      <c r="A69" s="45"/>
      <c r="B69" s="46" t="s">
        <v>116</v>
      </c>
      <c r="C69" s="47">
        <v>21.25</v>
      </c>
      <c r="D69" s="45"/>
      <c r="E69" s="45"/>
      <c r="F69" s="45"/>
      <c r="G69" s="45"/>
      <c r="H69" s="45"/>
      <c r="I69" s="45"/>
      <c r="J69" s="45"/>
      <c r="K69" s="45"/>
      <c r="L69" s="45"/>
    </row>
    <row r="70" spans="1:12" x14ac:dyDescent="0.25">
      <c r="A70" s="45"/>
      <c r="B70" s="46" t="s">
        <v>117</v>
      </c>
      <c r="C70" s="47">
        <v>17.91</v>
      </c>
      <c r="D70" s="45"/>
      <c r="E70" s="45"/>
      <c r="F70" s="45"/>
      <c r="G70" s="45"/>
      <c r="H70" s="45"/>
      <c r="I70" s="45"/>
      <c r="J70" s="45"/>
      <c r="K70" s="45"/>
      <c r="L70" s="45"/>
    </row>
    <row r="71" spans="1:12" x14ac:dyDescent="0.25">
      <c r="A71" s="45"/>
      <c r="B71" s="46" t="s">
        <v>118</v>
      </c>
      <c r="C71" s="47">
        <v>9.81</v>
      </c>
      <c r="D71" s="45"/>
      <c r="E71" s="45"/>
      <c r="F71" s="45"/>
      <c r="G71" s="45"/>
      <c r="H71" s="45"/>
      <c r="I71" s="45"/>
      <c r="J71" s="45"/>
      <c r="K71" s="45"/>
      <c r="L71" s="45"/>
    </row>
    <row r="72" spans="1:12" x14ac:dyDescent="0.25">
      <c r="A72" s="45"/>
      <c r="B72" s="46" t="s">
        <v>119</v>
      </c>
      <c r="C72" s="47">
        <v>9.39</v>
      </c>
      <c r="D72" s="45"/>
      <c r="E72" s="45"/>
      <c r="F72" s="45"/>
      <c r="G72" s="45"/>
      <c r="H72" s="45"/>
      <c r="I72" s="45"/>
      <c r="J72" s="45"/>
      <c r="K72" s="45"/>
      <c r="L72" s="45"/>
    </row>
    <row r="73" spans="1:12" x14ac:dyDescent="0.25">
      <c r="A73" s="45"/>
      <c r="B73" s="46" t="s">
        <v>120</v>
      </c>
      <c r="C73" s="47">
        <v>8.56</v>
      </c>
      <c r="D73" s="45"/>
      <c r="E73" s="45"/>
      <c r="F73" s="45"/>
      <c r="G73" s="45"/>
      <c r="H73" s="45"/>
      <c r="I73" s="45"/>
      <c r="J73" s="45"/>
      <c r="K73" s="45"/>
      <c r="L73" s="45"/>
    </row>
    <row r="74" spans="1:12" x14ac:dyDescent="0.25">
      <c r="A74" s="45"/>
      <c r="B74" s="46" t="s">
        <v>121</v>
      </c>
      <c r="C74" s="47">
        <v>9.3699999999999992</v>
      </c>
      <c r="D74" s="45"/>
      <c r="E74" s="45"/>
      <c r="F74" s="45"/>
      <c r="G74" s="45"/>
      <c r="H74" s="45"/>
      <c r="I74" s="45"/>
      <c r="J74" s="45"/>
      <c r="K74" s="45"/>
      <c r="L74" s="45"/>
    </row>
    <row r="75" spans="1:12" x14ac:dyDescent="0.25">
      <c r="A75" s="45"/>
      <c r="B75" s="46" t="s">
        <v>122</v>
      </c>
      <c r="C75" s="47">
        <v>19.2</v>
      </c>
      <c r="D75" s="45"/>
      <c r="E75" s="45"/>
      <c r="F75" s="45"/>
      <c r="G75" s="45"/>
      <c r="H75" s="45"/>
      <c r="I75" s="45"/>
      <c r="J75" s="45"/>
      <c r="K75" s="45"/>
      <c r="L75" s="45"/>
    </row>
    <row r="76" spans="1:12" x14ac:dyDescent="0.25">
      <c r="A76" s="45"/>
      <c r="B76" s="46" t="s">
        <v>123</v>
      </c>
      <c r="C76" s="47">
        <v>16.78</v>
      </c>
      <c r="D76" s="45"/>
      <c r="E76" s="45"/>
      <c r="F76" s="45"/>
      <c r="G76" s="45"/>
      <c r="H76" s="45"/>
      <c r="I76" s="45"/>
      <c r="J76" s="45"/>
      <c r="K76" s="45"/>
      <c r="L76" s="45"/>
    </row>
    <row r="77" spans="1:12" x14ac:dyDescent="0.25">
      <c r="A77" s="45"/>
      <c r="B77" s="46" t="s">
        <v>124</v>
      </c>
      <c r="C77" s="47">
        <v>24.27</v>
      </c>
      <c r="D77" s="45"/>
      <c r="E77" s="45"/>
      <c r="F77" s="45"/>
      <c r="G77" s="45"/>
      <c r="H77" s="45"/>
      <c r="I77" s="45"/>
      <c r="J77" s="45"/>
      <c r="K77" s="45"/>
      <c r="L77" s="45"/>
    </row>
    <row r="78" spans="1:12" x14ac:dyDescent="0.25">
      <c r="A78" s="45"/>
      <c r="B78" s="46" t="s">
        <v>125</v>
      </c>
      <c r="C78" s="47">
        <v>20.91</v>
      </c>
      <c r="D78" s="45"/>
      <c r="E78" s="45"/>
      <c r="F78" s="45"/>
      <c r="G78" s="45"/>
      <c r="H78" s="45"/>
      <c r="I78" s="45"/>
      <c r="J78" s="45"/>
      <c r="K78" s="45"/>
      <c r="L78" s="45"/>
    </row>
    <row r="79" spans="1:12" x14ac:dyDescent="0.25">
      <c r="A79" s="45"/>
      <c r="B79" s="46" t="s">
        <v>126</v>
      </c>
      <c r="C79" s="47">
        <v>15.12</v>
      </c>
      <c r="D79" s="45"/>
      <c r="E79" s="45"/>
      <c r="F79" s="45"/>
      <c r="G79" s="45"/>
      <c r="H79" s="45"/>
      <c r="I79" s="45"/>
      <c r="J79" s="45"/>
      <c r="K79" s="45"/>
      <c r="L79" s="45"/>
    </row>
    <row r="80" spans="1:12" x14ac:dyDescent="0.25">
      <c r="A80" s="45"/>
      <c r="B80" s="46" t="s">
        <v>127</v>
      </c>
      <c r="C80" s="47">
        <v>20.010000000000002</v>
      </c>
      <c r="D80" s="45"/>
      <c r="E80" s="45"/>
      <c r="F80" s="45"/>
      <c r="G80" s="45"/>
      <c r="H80" s="45"/>
      <c r="I80" s="45"/>
      <c r="J80" s="45"/>
      <c r="K80" s="45"/>
      <c r="L80" s="45"/>
    </row>
  </sheetData>
  <sheetProtection algorithmName="SHA-512" hashValue="D3WTPp6YXNm3yZESn68LV1bmVQngcskOS4rJ47+EjmcxV1pEs/ida95uRpZomRWtAyqDwWwOirKZxPSYYQoQTw==" saltValue="w96x7gnM4gH5kvdRm4rv/w==" spinCount="100000" sheet="1" objects="1" scenarios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4.3</vt:lpstr>
      <vt:lpstr>Nezamestanosť</vt:lpstr>
      <vt:lpstr>skryť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2015-05-18T08:29:45Z</cp:lastPrinted>
  <dcterms:created xsi:type="dcterms:W3CDTF">2015-04-27T18:23:37Z</dcterms:created>
  <dcterms:modified xsi:type="dcterms:W3CDTF">2015-05-18T10:24:08Z</dcterms:modified>
</cp:coreProperties>
</file>